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Excel\"/>
    </mc:Choice>
  </mc:AlternateContent>
  <xr:revisionPtr revIDLastSave="0" documentId="13_ncr:1_{967C4EDA-23E9-40F7-966F-125B5D3FE051}" xr6:coauthVersionLast="46" xr6:coauthVersionMax="46" xr10:uidLastSave="{00000000-0000-0000-0000-000000000000}"/>
  <bookViews>
    <workbookView xWindow="5010" yWindow="255" windowWidth="20970" windowHeight="14475" activeTab="2" xr2:uid="{00000000-000D-0000-FFFF-FFFF00000000}"/>
  </bookViews>
  <sheets>
    <sheet name="LSandWLS" sheetId="1" r:id="rId1"/>
    <sheet name="WLSformula" sheetId="2" r:id="rId2"/>
    <sheet name="Incremental" sheetId="3" r:id="rId3"/>
    <sheet name="R2" sheetId="6" r:id="rId4"/>
    <sheet name="Large" sheetId="4" r:id="rId5"/>
    <sheet name="Chart1" sheetId="5" r:id="rId6"/>
    <sheet name="Disclaimer" sheetId="7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  <c r="B6" i="6" s="1"/>
  <c r="H34" i="6"/>
  <c r="H21" i="6" s="1"/>
  <c r="G34" i="6"/>
  <c r="Y34" i="6" s="1"/>
  <c r="F34" i="6"/>
  <c r="F21" i="6" s="1"/>
  <c r="H33" i="6"/>
  <c r="G33" i="6"/>
  <c r="Y33" i="6" s="1"/>
  <c r="H32" i="6"/>
  <c r="G32" i="6"/>
  <c r="Y32" i="6" s="1"/>
  <c r="H31" i="6"/>
  <c r="G31" i="6"/>
  <c r="Y31" i="6" s="1"/>
  <c r="H30" i="6"/>
  <c r="G30" i="6"/>
  <c r="Y30" i="6" s="1"/>
  <c r="Y29" i="6"/>
  <c r="H29" i="6"/>
  <c r="V35" i="6" s="1"/>
  <c r="G29" i="6"/>
  <c r="H15" i="6"/>
  <c r="G15" i="6"/>
  <c r="F15" i="6"/>
  <c r="H14" i="6"/>
  <c r="G14" i="6"/>
  <c r="H13" i="6"/>
  <c r="G13" i="6"/>
  <c r="H12" i="6"/>
  <c r="G12" i="6"/>
  <c r="H11" i="6"/>
  <c r="G11" i="6"/>
  <c r="H8" i="6"/>
  <c r="H7" i="6"/>
  <c r="H6" i="6"/>
  <c r="H5" i="6"/>
  <c r="H4" i="6"/>
  <c r="H3" i="6"/>
  <c r="I15" i="6" l="1"/>
  <c r="P15" i="6"/>
  <c r="F13" i="6"/>
  <c r="O13" i="6" s="1"/>
  <c r="B5" i="6"/>
  <c r="B4" i="6" s="1"/>
  <c r="B3" i="6" s="1"/>
  <c r="F33" i="6"/>
  <c r="P33" i="6" s="1"/>
  <c r="F14" i="6"/>
  <c r="P14" i="6" s="1"/>
  <c r="G21" i="6"/>
  <c r="J34" i="6"/>
  <c r="J21" i="6" s="1"/>
  <c r="P34" i="6"/>
  <c r="P21" i="6" s="1"/>
  <c r="J15" i="6"/>
  <c r="N13" i="6"/>
  <c r="N15" i="6"/>
  <c r="N7" i="6"/>
  <c r="O15" i="6"/>
  <c r="F32" i="6"/>
  <c r="P32" i="6" s="1"/>
  <c r="O34" i="6"/>
  <c r="O21" i="6" s="1"/>
  <c r="N34" i="6"/>
  <c r="N21" i="6" s="1"/>
  <c r="I34" i="6"/>
  <c r="I21" i="6" s="1"/>
  <c r="M6" i="6"/>
  <c r="AO5" i="4"/>
  <c r="AO6" i="4" s="1"/>
  <c r="AO7" i="4" s="1"/>
  <c r="AO8" i="4" s="1"/>
  <c r="AO9" i="4" s="1"/>
  <c r="AO10" i="4" s="1"/>
  <c r="AO11" i="4" s="1"/>
  <c r="AO12" i="4" s="1"/>
  <c r="AO13" i="4" s="1"/>
  <c r="AO14" i="4" s="1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C5" i="4"/>
  <c r="G5" i="4" s="1"/>
  <c r="C6" i="4"/>
  <c r="D6" i="4" s="1"/>
  <c r="X6" i="4" s="1"/>
  <c r="C7" i="4"/>
  <c r="AA7" i="4" s="1"/>
  <c r="C8" i="4"/>
  <c r="AA8" i="4" s="1"/>
  <c r="C9" i="4"/>
  <c r="D9" i="4" s="1"/>
  <c r="C10" i="4"/>
  <c r="D10" i="4" s="1"/>
  <c r="H10" i="4" s="1"/>
  <c r="C11" i="4"/>
  <c r="D11" i="4" s="1"/>
  <c r="H11" i="4" s="1"/>
  <c r="C12" i="4"/>
  <c r="D12" i="4" s="1"/>
  <c r="H12" i="4" s="1"/>
  <c r="C13" i="4"/>
  <c r="D13" i="4" s="1"/>
  <c r="H13" i="4" s="1"/>
  <c r="C14" i="4"/>
  <c r="D14" i="4" s="1"/>
  <c r="H14" i="4" s="1"/>
  <c r="C15" i="4"/>
  <c r="D15" i="4" s="1"/>
  <c r="H15" i="4" s="1"/>
  <c r="C16" i="4"/>
  <c r="D16" i="4" s="1"/>
  <c r="H16" i="4" s="1"/>
  <c r="C17" i="4"/>
  <c r="D17" i="4" s="1"/>
  <c r="H17" i="4" s="1"/>
  <c r="C18" i="4"/>
  <c r="D18" i="4" s="1"/>
  <c r="H18" i="4" s="1"/>
  <c r="C19" i="4"/>
  <c r="D19" i="4" s="1"/>
  <c r="H19" i="4" s="1"/>
  <c r="C20" i="4"/>
  <c r="D20" i="4" s="1"/>
  <c r="H20" i="4" s="1"/>
  <c r="C21" i="4"/>
  <c r="D21" i="4" s="1"/>
  <c r="H21" i="4" s="1"/>
  <c r="C22" i="4"/>
  <c r="D22" i="4" s="1"/>
  <c r="H22" i="4" s="1"/>
  <c r="C23" i="4"/>
  <c r="D23" i="4" s="1"/>
  <c r="H23" i="4" s="1"/>
  <c r="C24" i="4"/>
  <c r="D24" i="4" s="1"/>
  <c r="H24" i="4" s="1"/>
  <c r="C25" i="4"/>
  <c r="D25" i="4" s="1"/>
  <c r="H25" i="4" s="1"/>
  <c r="C26" i="4"/>
  <c r="D26" i="4" s="1"/>
  <c r="H26" i="4" s="1"/>
  <c r="C27" i="4"/>
  <c r="D27" i="4" s="1"/>
  <c r="H27" i="4" s="1"/>
  <c r="C28" i="4"/>
  <c r="D28" i="4" s="1"/>
  <c r="H28" i="4" s="1"/>
  <c r="C29" i="4"/>
  <c r="D29" i="4" s="1"/>
  <c r="H29" i="4" s="1"/>
  <c r="C30" i="4"/>
  <c r="D30" i="4" s="1"/>
  <c r="H30" i="4" s="1"/>
  <c r="C31" i="4"/>
  <c r="D31" i="4" s="1"/>
  <c r="H31" i="4" s="1"/>
  <c r="C32" i="4"/>
  <c r="D32" i="4" s="1"/>
  <c r="X32" i="4" s="1"/>
  <c r="C33" i="4"/>
  <c r="D33" i="4" s="1"/>
  <c r="AB33" i="4" s="1"/>
  <c r="C4" i="4"/>
  <c r="D4" i="4" s="1"/>
  <c r="X4" i="4" s="1"/>
  <c r="Z33" i="4"/>
  <c r="F41" i="4"/>
  <c r="V33" i="4"/>
  <c r="F32" i="4"/>
  <c r="F15" i="3"/>
  <c r="B32" i="4"/>
  <c r="V32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5" i="4"/>
  <c r="W30" i="3"/>
  <c r="W32" i="3"/>
  <c r="W29" i="3"/>
  <c r="B7" i="3"/>
  <c r="F14" i="3" s="1"/>
  <c r="G33" i="3"/>
  <c r="W33" i="3" s="1"/>
  <c r="H33" i="3"/>
  <c r="G34" i="3"/>
  <c r="W34" i="3" s="1"/>
  <c r="H34" i="3"/>
  <c r="H21" i="3" s="1"/>
  <c r="G30" i="3"/>
  <c r="H30" i="3"/>
  <c r="G31" i="3"/>
  <c r="W31" i="3" s="1"/>
  <c r="H31" i="3"/>
  <c r="G32" i="3"/>
  <c r="H32" i="3"/>
  <c r="H29" i="3"/>
  <c r="G29" i="3"/>
  <c r="H8" i="3"/>
  <c r="H15" i="3"/>
  <c r="G15" i="3"/>
  <c r="H14" i="3"/>
  <c r="G14" i="3"/>
  <c r="H13" i="3"/>
  <c r="G13" i="3"/>
  <c r="H12" i="3"/>
  <c r="G12" i="3"/>
  <c r="H11" i="3"/>
  <c r="G11" i="3"/>
  <c r="H7" i="3"/>
  <c r="H6" i="3"/>
  <c r="H5" i="3"/>
  <c r="H4" i="3"/>
  <c r="H3" i="3"/>
  <c r="O14" i="6" l="1"/>
  <c r="G21" i="3"/>
  <c r="J14" i="6"/>
  <c r="AJ33" i="4"/>
  <c r="P41" i="4" s="1"/>
  <c r="I14" i="6"/>
  <c r="N14" i="6"/>
  <c r="N33" i="6"/>
  <c r="I33" i="6"/>
  <c r="J33" i="6"/>
  <c r="I13" i="6"/>
  <c r="J13" i="6"/>
  <c r="P13" i="6"/>
  <c r="O33" i="6"/>
  <c r="J32" i="6"/>
  <c r="I32" i="6"/>
  <c r="O32" i="6"/>
  <c r="N32" i="6"/>
  <c r="F31" i="6"/>
  <c r="P31" i="6" s="1"/>
  <c r="L5" i="6"/>
  <c r="F12" i="6"/>
  <c r="P12" i="6" s="1"/>
  <c r="Z32" i="4"/>
  <c r="F31" i="4"/>
  <c r="J31" i="4" s="1"/>
  <c r="X33" i="4"/>
  <c r="W33" i="4"/>
  <c r="AD33" i="4"/>
  <c r="AB32" i="4"/>
  <c r="AA32" i="4"/>
  <c r="AA33" i="4"/>
  <c r="AH33" i="4" s="1"/>
  <c r="W32" i="4"/>
  <c r="G41" i="4"/>
  <c r="H41" i="4"/>
  <c r="W31" i="4"/>
  <c r="X28" i="4"/>
  <c r="W23" i="4"/>
  <c r="X20" i="4"/>
  <c r="W15" i="4"/>
  <c r="X12" i="4"/>
  <c r="W7" i="4"/>
  <c r="W28" i="4"/>
  <c r="X25" i="4"/>
  <c r="W20" i="4"/>
  <c r="X17" i="4"/>
  <c r="W12" i="4"/>
  <c r="X9" i="4"/>
  <c r="X30" i="4"/>
  <c r="W25" i="4"/>
  <c r="X22" i="4"/>
  <c r="W17" i="4"/>
  <c r="X14" i="4"/>
  <c r="W9" i="4"/>
  <c r="W30" i="4"/>
  <c r="X27" i="4"/>
  <c r="W22" i="4"/>
  <c r="X19" i="4"/>
  <c r="W14" i="4"/>
  <c r="X11" i="4"/>
  <c r="W6" i="4"/>
  <c r="W27" i="4"/>
  <c r="X24" i="4"/>
  <c r="W19" i="4"/>
  <c r="X16" i="4"/>
  <c r="W11" i="4"/>
  <c r="X29" i="4"/>
  <c r="W24" i="4"/>
  <c r="X21" i="4"/>
  <c r="W16" i="4"/>
  <c r="X13" i="4"/>
  <c r="W8" i="4"/>
  <c r="W29" i="4"/>
  <c r="X26" i="4"/>
  <c r="W21" i="4"/>
  <c r="X18" i="4"/>
  <c r="W13" i="4"/>
  <c r="X10" i="4"/>
  <c r="W5" i="4"/>
  <c r="W4" i="4"/>
  <c r="X31" i="4"/>
  <c r="W26" i="4"/>
  <c r="X23" i="4"/>
  <c r="W18" i="4"/>
  <c r="X15" i="4"/>
  <c r="W10" i="4"/>
  <c r="H32" i="4"/>
  <c r="G32" i="4"/>
  <c r="G31" i="4"/>
  <c r="G4" i="4"/>
  <c r="B31" i="4"/>
  <c r="AB30" i="4"/>
  <c r="AB28" i="4"/>
  <c r="AB26" i="4"/>
  <c r="AB24" i="4"/>
  <c r="AB22" i="4"/>
  <c r="AB20" i="4"/>
  <c r="AB18" i="4"/>
  <c r="AB16" i="4"/>
  <c r="AB14" i="4"/>
  <c r="AB12" i="4"/>
  <c r="AB10" i="4"/>
  <c r="AA30" i="4"/>
  <c r="AA28" i="4"/>
  <c r="AA26" i="4"/>
  <c r="AA24" i="4"/>
  <c r="AA22" i="4"/>
  <c r="AA20" i="4"/>
  <c r="AA18" i="4"/>
  <c r="AA16" i="4"/>
  <c r="AA14" i="4"/>
  <c r="AA12" i="4"/>
  <c r="AA10" i="4"/>
  <c r="AB31" i="4"/>
  <c r="AB29" i="4"/>
  <c r="AB27" i="4"/>
  <c r="AB25" i="4"/>
  <c r="AB23" i="4"/>
  <c r="AB21" i="4"/>
  <c r="AB19" i="4"/>
  <c r="AB17" i="4"/>
  <c r="AB15" i="4"/>
  <c r="AB13" i="4"/>
  <c r="AB11" i="4"/>
  <c r="AB9" i="4"/>
  <c r="AA31" i="4"/>
  <c r="AA29" i="4"/>
  <c r="AA27" i="4"/>
  <c r="AA25" i="4"/>
  <c r="AA23" i="4"/>
  <c r="AA21" i="4"/>
  <c r="AA19" i="4"/>
  <c r="AA17" i="4"/>
  <c r="AA15" i="4"/>
  <c r="AA13" i="4"/>
  <c r="AA11" i="4"/>
  <c r="AA9" i="4"/>
  <c r="G6" i="4"/>
  <c r="G10" i="4"/>
  <c r="G30" i="4"/>
  <c r="G26" i="4"/>
  <c r="G22" i="4"/>
  <c r="G18" i="4"/>
  <c r="G14" i="4"/>
  <c r="G8" i="4"/>
  <c r="G28" i="4"/>
  <c r="G24" i="4"/>
  <c r="G20" i="4"/>
  <c r="G16" i="4"/>
  <c r="H9" i="4"/>
  <c r="G29" i="4"/>
  <c r="G27" i="4"/>
  <c r="G25" i="4"/>
  <c r="G23" i="4"/>
  <c r="G21" i="4"/>
  <c r="G19" i="4"/>
  <c r="G17" i="4"/>
  <c r="G15" i="4"/>
  <c r="G13" i="4"/>
  <c r="G11" i="4"/>
  <c r="G9" i="4"/>
  <c r="G12" i="4"/>
  <c r="G7" i="4"/>
  <c r="AA5" i="4"/>
  <c r="AA6" i="4"/>
  <c r="AB6" i="4"/>
  <c r="H6" i="4"/>
  <c r="D8" i="4"/>
  <c r="D7" i="4"/>
  <c r="X7" i="4" s="1"/>
  <c r="D5" i="4"/>
  <c r="X5" i="4" s="1"/>
  <c r="AB4" i="4"/>
  <c r="H4" i="4"/>
  <c r="AA4" i="4"/>
  <c r="B6" i="3"/>
  <c r="C4" i="2"/>
  <c r="S4" i="2" s="1"/>
  <c r="R3" i="2"/>
  <c r="N27" i="2"/>
  <c r="Q27" i="2" s="1"/>
  <c r="P31" i="2"/>
  <c r="O31" i="2"/>
  <c r="C31" i="2"/>
  <c r="B31" i="2"/>
  <c r="H31" i="2" s="1"/>
  <c r="P30" i="2"/>
  <c r="O30" i="2"/>
  <c r="C30" i="2"/>
  <c r="B30" i="2"/>
  <c r="I30" i="2" s="1"/>
  <c r="P29" i="2"/>
  <c r="O29" i="2"/>
  <c r="C29" i="2"/>
  <c r="I29" i="2" s="1"/>
  <c r="B29" i="2"/>
  <c r="H29" i="2" s="1"/>
  <c r="P28" i="2"/>
  <c r="O28" i="2"/>
  <c r="C28" i="2"/>
  <c r="B28" i="2"/>
  <c r="I28" i="2" s="1"/>
  <c r="E28" i="2"/>
  <c r="E29" i="2" s="1"/>
  <c r="E30" i="2" s="1"/>
  <c r="E31" i="2" s="1"/>
  <c r="P27" i="2"/>
  <c r="O27" i="2"/>
  <c r="C27" i="2"/>
  <c r="G27" i="2" s="1"/>
  <c r="B27" i="2"/>
  <c r="H18" i="2" a="1"/>
  <c r="H19" i="2" s="1"/>
  <c r="P7" i="2"/>
  <c r="I7" i="2"/>
  <c r="P6" i="2"/>
  <c r="I6" i="2"/>
  <c r="P5" i="2"/>
  <c r="I5" i="2"/>
  <c r="P4" i="2"/>
  <c r="I4" i="2"/>
  <c r="H10" i="2" s="1" a="1"/>
  <c r="P3" i="2"/>
  <c r="I3" i="2"/>
  <c r="O28" i="1"/>
  <c r="P28" i="1"/>
  <c r="O29" i="1"/>
  <c r="S29" i="1" s="1"/>
  <c r="P29" i="1"/>
  <c r="R29" i="1" s="1"/>
  <c r="O30" i="1"/>
  <c r="S30" i="1" s="1"/>
  <c r="P30" i="1"/>
  <c r="O31" i="1"/>
  <c r="P31" i="1"/>
  <c r="P27" i="1"/>
  <c r="O27" i="1"/>
  <c r="S27" i="1" s="1"/>
  <c r="N28" i="1"/>
  <c r="N29" i="1" s="1"/>
  <c r="N30" i="1" s="1"/>
  <c r="N31" i="1" s="1"/>
  <c r="B28" i="1"/>
  <c r="B29" i="1" s="1"/>
  <c r="B30" i="1" s="1"/>
  <c r="B31" i="1" s="1"/>
  <c r="F28" i="2" l="1"/>
  <c r="S27" i="2"/>
  <c r="R31" i="1"/>
  <c r="T28" i="1"/>
  <c r="T27" i="1"/>
  <c r="V29" i="1" s="1"/>
  <c r="T31" i="1"/>
  <c r="S28" i="1"/>
  <c r="U28" i="1" s="1"/>
  <c r="Q27" i="1"/>
  <c r="R30" i="1"/>
  <c r="AJ32" i="4"/>
  <c r="P31" i="4"/>
  <c r="J32" i="4"/>
  <c r="P32" i="4"/>
  <c r="J12" i="6"/>
  <c r="I12" i="6"/>
  <c r="O12" i="6"/>
  <c r="N12" i="6"/>
  <c r="F30" i="6"/>
  <c r="P30" i="6" s="1"/>
  <c r="F11" i="6"/>
  <c r="P11" i="6" s="1"/>
  <c r="K4" i="6"/>
  <c r="O31" i="6"/>
  <c r="N31" i="6"/>
  <c r="J31" i="6"/>
  <c r="I31" i="6"/>
  <c r="AD32" i="4"/>
  <c r="AH32" i="4"/>
  <c r="O31" i="4"/>
  <c r="F30" i="4"/>
  <c r="V31" i="4"/>
  <c r="AI33" i="4"/>
  <c r="O41" i="4" s="1"/>
  <c r="AI32" i="4"/>
  <c r="AC33" i="4"/>
  <c r="AC32" i="4"/>
  <c r="H8" i="4"/>
  <c r="X8" i="4"/>
  <c r="AA39" i="4" s="1"/>
  <c r="I31" i="4"/>
  <c r="N31" i="4"/>
  <c r="N32" i="4"/>
  <c r="I32" i="4"/>
  <c r="O32" i="4"/>
  <c r="B30" i="4"/>
  <c r="Z31" i="4"/>
  <c r="AD31" i="4" s="1"/>
  <c r="N30" i="4"/>
  <c r="O30" i="4"/>
  <c r="I30" i="4"/>
  <c r="AB8" i="4"/>
  <c r="H5" i="4"/>
  <c r="AB5" i="4"/>
  <c r="AB7" i="4"/>
  <c r="H7" i="4"/>
  <c r="B5" i="3"/>
  <c r="L5" i="3" s="1"/>
  <c r="F13" i="3"/>
  <c r="J13" i="3" s="1"/>
  <c r="F32" i="3"/>
  <c r="J32" i="3" s="1"/>
  <c r="O32" i="3"/>
  <c r="M6" i="3"/>
  <c r="C5" i="2"/>
  <c r="C6" i="2" s="1"/>
  <c r="U6" i="2" s="1"/>
  <c r="V27" i="2"/>
  <c r="X27" i="2" s="1"/>
  <c r="W27" i="2"/>
  <c r="N28" i="2"/>
  <c r="S28" i="2" s="1"/>
  <c r="T27" i="2"/>
  <c r="R27" i="2"/>
  <c r="Y27" i="2"/>
  <c r="U30" i="1"/>
  <c r="U27" i="1"/>
  <c r="V28" i="1"/>
  <c r="S31" i="1"/>
  <c r="U31" i="1" s="1"/>
  <c r="Q31" i="1"/>
  <c r="R28" i="1"/>
  <c r="T30" i="1"/>
  <c r="Q30" i="1"/>
  <c r="V27" i="1"/>
  <c r="Q29" i="1"/>
  <c r="T29" i="1"/>
  <c r="V30" i="1" s="1"/>
  <c r="Q28" i="1"/>
  <c r="R27" i="1"/>
  <c r="F29" i="2"/>
  <c r="I31" i="2"/>
  <c r="H27" i="2"/>
  <c r="J29" i="2" s="1"/>
  <c r="I27" i="2"/>
  <c r="K29" i="2" s="1"/>
  <c r="G28" i="2"/>
  <c r="H28" i="2"/>
  <c r="H11" i="2"/>
  <c r="I10" i="2"/>
  <c r="H10" i="2"/>
  <c r="I11" i="2"/>
  <c r="H18" i="2"/>
  <c r="G29" i="2"/>
  <c r="F30" i="2"/>
  <c r="G30" i="2"/>
  <c r="H30" i="2"/>
  <c r="F31" i="2"/>
  <c r="F27" i="2"/>
  <c r="G31" i="2"/>
  <c r="C28" i="1"/>
  <c r="E28" i="1" s="1"/>
  <c r="D28" i="1"/>
  <c r="C29" i="1"/>
  <c r="D29" i="1"/>
  <c r="C30" i="1"/>
  <c r="D30" i="1"/>
  <c r="C31" i="1"/>
  <c r="D31" i="1"/>
  <c r="D27" i="1"/>
  <c r="C27" i="1"/>
  <c r="O7" i="1"/>
  <c r="O6" i="1"/>
  <c r="O5" i="1"/>
  <c r="O4" i="1"/>
  <c r="O3" i="1"/>
  <c r="U7" i="1"/>
  <c r="T6" i="1"/>
  <c r="S5" i="1"/>
  <c r="R4" i="1"/>
  <c r="Q3" i="1"/>
  <c r="H7" i="1"/>
  <c r="H6" i="1"/>
  <c r="H5" i="1"/>
  <c r="H4" i="1"/>
  <c r="G18" i="1" s="1" a="1"/>
  <c r="G19" i="1" s="1"/>
  <c r="H3" i="1"/>
  <c r="E29" i="1" l="1"/>
  <c r="R37" i="1"/>
  <c r="I32" i="3"/>
  <c r="V31" i="1"/>
  <c r="N32" i="3"/>
  <c r="N18" i="1" a="1"/>
  <c r="N18" i="1" s="1"/>
  <c r="K30" i="2"/>
  <c r="J31" i="2"/>
  <c r="G33" i="2" s="1"/>
  <c r="U29" i="1"/>
  <c r="G10" i="1" a="1"/>
  <c r="H10" i="1" s="1"/>
  <c r="AJ31" i="4"/>
  <c r="J30" i="4"/>
  <c r="P30" i="4"/>
  <c r="S14" i="6"/>
  <c r="S12" i="6"/>
  <c r="S13" i="6"/>
  <c r="S15" i="6"/>
  <c r="S20" i="6" s="1"/>
  <c r="S21" i="6" s="1"/>
  <c r="S11" i="6"/>
  <c r="K14" i="6"/>
  <c r="J11" i="6"/>
  <c r="K12" i="6"/>
  <c r="I11" i="6"/>
  <c r="K15" i="6"/>
  <c r="K20" i="6" s="1"/>
  <c r="O11" i="6"/>
  <c r="K13" i="6"/>
  <c r="N11" i="6"/>
  <c r="K11" i="6"/>
  <c r="F29" i="6"/>
  <c r="J3" i="6"/>
  <c r="O30" i="6"/>
  <c r="N30" i="6"/>
  <c r="J30" i="6"/>
  <c r="I30" i="6"/>
  <c r="AH31" i="4"/>
  <c r="V30" i="4"/>
  <c r="F29" i="4"/>
  <c r="P29" i="4" s="1"/>
  <c r="AC31" i="4"/>
  <c r="AI31" i="4"/>
  <c r="B29" i="4"/>
  <c r="Z30" i="4"/>
  <c r="AJ30" i="4" s="1"/>
  <c r="N13" i="3"/>
  <c r="F31" i="3"/>
  <c r="O31" i="3" s="1"/>
  <c r="O13" i="3"/>
  <c r="B4" i="3"/>
  <c r="F11" i="3" s="1"/>
  <c r="F12" i="3"/>
  <c r="I13" i="3"/>
  <c r="F34" i="3"/>
  <c r="F21" i="3" s="1"/>
  <c r="F33" i="3"/>
  <c r="N7" i="3"/>
  <c r="I14" i="3"/>
  <c r="O14" i="3"/>
  <c r="N14" i="3"/>
  <c r="J14" i="3"/>
  <c r="N30" i="2"/>
  <c r="R30" i="2" s="1"/>
  <c r="C7" i="2"/>
  <c r="N31" i="2" s="1"/>
  <c r="N29" i="2"/>
  <c r="W29" i="2" s="1"/>
  <c r="T5" i="2"/>
  <c r="R28" i="2"/>
  <c r="Q28" i="2"/>
  <c r="W28" i="2"/>
  <c r="V28" i="2"/>
  <c r="X28" i="2" s="1"/>
  <c r="S30" i="2"/>
  <c r="U27" i="2"/>
  <c r="K27" i="2"/>
  <c r="K31" i="2"/>
  <c r="G36" i="2" s="1"/>
  <c r="J28" i="2"/>
  <c r="K28" i="2"/>
  <c r="J27" i="2"/>
  <c r="H31" i="1"/>
  <c r="G31" i="1"/>
  <c r="N10" i="1" a="1"/>
  <c r="N11" i="1" s="1"/>
  <c r="G29" i="1"/>
  <c r="H29" i="1"/>
  <c r="H30" i="1"/>
  <c r="G30" i="1"/>
  <c r="E27" i="1"/>
  <c r="H27" i="1"/>
  <c r="J27" i="1" s="1"/>
  <c r="G27" i="1"/>
  <c r="I28" i="1" s="1"/>
  <c r="F29" i="1"/>
  <c r="G28" i="1"/>
  <c r="H28" i="1"/>
  <c r="E30" i="1"/>
  <c r="H14" i="2" a="1"/>
  <c r="H14" i="2" s="1"/>
  <c r="Y28" i="2"/>
  <c r="G37" i="2"/>
  <c r="H36" i="2" s="1"/>
  <c r="J30" i="2"/>
  <c r="R36" i="1"/>
  <c r="S36" i="1" s="1"/>
  <c r="R34" i="1"/>
  <c r="E31" i="1"/>
  <c r="F28" i="1"/>
  <c r="F27" i="1"/>
  <c r="F31" i="1"/>
  <c r="J30" i="1"/>
  <c r="F30" i="1"/>
  <c r="G18" i="1"/>
  <c r="G10" i="1"/>
  <c r="H11" i="1"/>
  <c r="G11" i="1"/>
  <c r="G34" i="2" l="1"/>
  <c r="S29" i="2"/>
  <c r="N19" i="1"/>
  <c r="J29" i="1"/>
  <c r="O29" i="6"/>
  <c r="P29" i="6"/>
  <c r="Q11" i="6"/>
  <c r="Q15" i="6"/>
  <c r="Q20" i="6" s="1"/>
  <c r="Q21" i="6" s="1"/>
  <c r="Q14" i="6"/>
  <c r="Q12" i="6"/>
  <c r="Q13" i="6"/>
  <c r="R11" i="6"/>
  <c r="R14" i="6"/>
  <c r="R12" i="6"/>
  <c r="R15" i="6"/>
  <c r="R20" i="6" s="1"/>
  <c r="R21" i="6" s="1"/>
  <c r="R13" i="6"/>
  <c r="K21" i="6"/>
  <c r="L12" i="6"/>
  <c r="L15" i="6"/>
  <c r="L20" i="6" s="1"/>
  <c r="L21" i="6" s="1"/>
  <c r="L13" i="6"/>
  <c r="L11" i="6"/>
  <c r="L14" i="6"/>
  <c r="X4" i="6" a="1"/>
  <c r="Q4" i="6" a="1"/>
  <c r="K34" i="6"/>
  <c r="N29" i="6"/>
  <c r="K31" i="6"/>
  <c r="J29" i="6"/>
  <c r="K30" i="6"/>
  <c r="K29" i="6"/>
  <c r="I29" i="6"/>
  <c r="K33" i="6"/>
  <c r="K32" i="6"/>
  <c r="M15" i="6"/>
  <c r="M20" i="6" s="1"/>
  <c r="M13" i="6"/>
  <c r="M11" i="6"/>
  <c r="M14" i="6"/>
  <c r="M12" i="6"/>
  <c r="V29" i="4"/>
  <c r="F28" i="4"/>
  <c r="P28" i="4" s="1"/>
  <c r="B28" i="4"/>
  <c r="Z29" i="4"/>
  <c r="AJ29" i="4" s="1"/>
  <c r="AH30" i="4"/>
  <c r="AI30" i="4"/>
  <c r="AD30" i="4"/>
  <c r="AC30" i="4"/>
  <c r="J29" i="4"/>
  <c r="O29" i="4"/>
  <c r="N29" i="4"/>
  <c r="I29" i="4"/>
  <c r="N31" i="3"/>
  <c r="I31" i="3"/>
  <c r="J31" i="3"/>
  <c r="B3" i="3"/>
  <c r="F30" i="3"/>
  <c r="K4" i="3"/>
  <c r="J12" i="3"/>
  <c r="O12" i="3"/>
  <c r="I12" i="3"/>
  <c r="N12" i="3"/>
  <c r="J33" i="3"/>
  <c r="N33" i="3"/>
  <c r="I33" i="3"/>
  <c r="O33" i="3"/>
  <c r="N34" i="3"/>
  <c r="N21" i="3" s="1"/>
  <c r="O34" i="3"/>
  <c r="O21" i="3" s="1"/>
  <c r="J34" i="3"/>
  <c r="J21" i="3" s="1"/>
  <c r="I34" i="3"/>
  <c r="I21" i="3" s="1"/>
  <c r="J15" i="3"/>
  <c r="I15" i="3"/>
  <c r="O15" i="3"/>
  <c r="N15" i="3"/>
  <c r="V30" i="2"/>
  <c r="Q30" i="2"/>
  <c r="V7" i="2"/>
  <c r="W30" i="2"/>
  <c r="Y29" i="2"/>
  <c r="R29" i="2"/>
  <c r="U29" i="2" s="1"/>
  <c r="Q29" i="2"/>
  <c r="T30" i="2" s="1"/>
  <c r="V29" i="2"/>
  <c r="X29" i="2" s="1"/>
  <c r="Y30" i="2"/>
  <c r="W31" i="2"/>
  <c r="Q31" i="2"/>
  <c r="V31" i="2"/>
  <c r="R31" i="2"/>
  <c r="S31" i="2"/>
  <c r="S45" i="2" s="1"/>
  <c r="O18" i="2" a="1"/>
  <c r="O10" i="2" a="1"/>
  <c r="U28" i="2"/>
  <c r="T28" i="2"/>
  <c r="H33" i="2"/>
  <c r="O10" i="1"/>
  <c r="I30" i="1"/>
  <c r="I31" i="1"/>
  <c r="F34" i="1" s="1"/>
  <c r="O11" i="1"/>
  <c r="N14" i="1" s="1" a="1"/>
  <c r="I29" i="1"/>
  <c r="J28" i="1"/>
  <c r="I27" i="1"/>
  <c r="N10" i="1"/>
  <c r="H15" i="2"/>
  <c r="I14" i="2"/>
  <c r="I15" i="2"/>
  <c r="H21" i="2" s="1" a="1"/>
  <c r="R33" i="1"/>
  <c r="S33" i="1" s="1"/>
  <c r="G14" i="1" a="1"/>
  <c r="J31" i="1"/>
  <c r="F36" i="1" s="1"/>
  <c r="U30" i="2" l="1"/>
  <c r="F37" i="1"/>
  <c r="G36" i="1" s="1"/>
  <c r="T31" i="2"/>
  <c r="T45" i="2" s="1"/>
  <c r="X30" i="2"/>
  <c r="Y18" i="6"/>
  <c r="Z18" i="6" s="1"/>
  <c r="S32" i="6"/>
  <c r="S34" i="6"/>
  <c r="S33" i="6"/>
  <c r="S30" i="6"/>
  <c r="S31" i="6"/>
  <c r="S29" i="6"/>
  <c r="R33" i="6"/>
  <c r="R32" i="6"/>
  <c r="R34" i="6"/>
  <c r="R30" i="6"/>
  <c r="R29" i="6"/>
  <c r="R31" i="6"/>
  <c r="M21" i="6"/>
  <c r="Y17" i="6" s="1"/>
  <c r="V11" i="6"/>
  <c r="Q31" i="6"/>
  <c r="Q33" i="6"/>
  <c r="Q32" i="6"/>
  <c r="Q34" i="6"/>
  <c r="Q30" i="6"/>
  <c r="Q29" i="6"/>
  <c r="V15" i="6"/>
  <c r="R5" i="6"/>
  <c r="Q5" i="6"/>
  <c r="R4" i="6"/>
  <c r="Q4" i="6"/>
  <c r="V12" i="6"/>
  <c r="X5" i="6"/>
  <c r="X4" i="6"/>
  <c r="L30" i="6"/>
  <c r="L29" i="6"/>
  <c r="L31" i="6"/>
  <c r="L33" i="6"/>
  <c r="L32" i="6"/>
  <c r="L34" i="6"/>
  <c r="V14" i="6"/>
  <c r="M30" i="6"/>
  <c r="M29" i="6"/>
  <c r="M32" i="6"/>
  <c r="M31" i="6"/>
  <c r="M33" i="6"/>
  <c r="M34" i="6"/>
  <c r="V28" i="4"/>
  <c r="F27" i="4"/>
  <c r="P27" i="4" s="1"/>
  <c r="AC29" i="4"/>
  <c r="AH29" i="4"/>
  <c r="AI29" i="4"/>
  <c r="AD29" i="4"/>
  <c r="B27" i="4"/>
  <c r="Z28" i="4"/>
  <c r="AJ28" i="4" s="1"/>
  <c r="J28" i="4"/>
  <c r="I28" i="4"/>
  <c r="N28" i="4"/>
  <c r="O28" i="4"/>
  <c r="N30" i="3"/>
  <c r="O30" i="3"/>
  <c r="J30" i="3"/>
  <c r="I30" i="3"/>
  <c r="F29" i="3"/>
  <c r="J3" i="3"/>
  <c r="K13" i="3"/>
  <c r="O11" i="3"/>
  <c r="K11" i="3"/>
  <c r="K12" i="3"/>
  <c r="J11" i="3"/>
  <c r="M15" i="3" s="1"/>
  <c r="I11" i="3"/>
  <c r="L15" i="3" s="1"/>
  <c r="L20" i="3" s="1"/>
  <c r="L21" i="3" s="1"/>
  <c r="N11" i="3"/>
  <c r="K14" i="3"/>
  <c r="K15" i="3"/>
  <c r="K20" i="3" s="1"/>
  <c r="K21" i="3" s="1"/>
  <c r="T29" i="2"/>
  <c r="U31" i="2"/>
  <c r="X31" i="2"/>
  <c r="X45" i="2" s="1"/>
  <c r="V45" i="2"/>
  <c r="Y31" i="2"/>
  <c r="Y45" i="2" s="1"/>
  <c r="W45" i="2"/>
  <c r="O11" i="2"/>
  <c r="P11" i="2"/>
  <c r="P10" i="2"/>
  <c r="O10" i="2"/>
  <c r="O19" i="2"/>
  <c r="O18" i="2"/>
  <c r="H21" i="2"/>
  <c r="H22" i="2"/>
  <c r="F33" i="1"/>
  <c r="G33" i="1" s="1"/>
  <c r="H14" i="1"/>
  <c r="G14" i="1"/>
  <c r="G15" i="1"/>
  <c r="H15" i="1"/>
  <c r="O14" i="1"/>
  <c r="N14" i="1"/>
  <c r="O15" i="1"/>
  <c r="N15" i="1"/>
  <c r="T33" i="2" l="1"/>
  <c r="W11" i="6"/>
  <c r="T37" i="2"/>
  <c r="T34" i="2"/>
  <c r="Y19" i="6"/>
  <c r="Z19" i="6" s="1"/>
  <c r="Y20" i="6" s="1"/>
  <c r="V17" i="6" s="1"/>
  <c r="U4" i="6" a="1"/>
  <c r="U4" i="6" s="1"/>
  <c r="V30" i="6"/>
  <c r="V33" i="6"/>
  <c r="V29" i="6"/>
  <c r="W14" i="6"/>
  <c r="V32" i="6"/>
  <c r="F26" i="4"/>
  <c r="P26" i="4" s="1"/>
  <c r="V27" i="4"/>
  <c r="J27" i="4"/>
  <c r="I27" i="4"/>
  <c r="O27" i="4"/>
  <c r="N27" i="4"/>
  <c r="B26" i="4"/>
  <c r="Z27" i="4"/>
  <c r="AJ27" i="4" s="1"/>
  <c r="AI28" i="4"/>
  <c r="AD28" i="4"/>
  <c r="AC28" i="4"/>
  <c r="AH28" i="4"/>
  <c r="M14" i="3"/>
  <c r="M13" i="3"/>
  <c r="M11" i="3"/>
  <c r="M12" i="3"/>
  <c r="K30" i="3"/>
  <c r="I29" i="3"/>
  <c r="K31" i="3"/>
  <c r="J29" i="3"/>
  <c r="K32" i="3"/>
  <c r="O29" i="3"/>
  <c r="N29" i="3"/>
  <c r="K29" i="3"/>
  <c r="K34" i="3"/>
  <c r="K33" i="3"/>
  <c r="L11" i="3"/>
  <c r="L12" i="3"/>
  <c r="L13" i="3"/>
  <c r="L14" i="3"/>
  <c r="P4" i="3" a="1"/>
  <c r="V4" i="3" a="1"/>
  <c r="M20" i="3"/>
  <c r="M21" i="3" s="1"/>
  <c r="P13" i="3"/>
  <c r="P12" i="3"/>
  <c r="P11" i="3"/>
  <c r="P14" i="3"/>
  <c r="P15" i="3"/>
  <c r="P20" i="3" s="1"/>
  <c r="P21" i="3" s="1"/>
  <c r="Q11" i="3"/>
  <c r="Q14" i="3"/>
  <c r="Q12" i="3"/>
  <c r="Q13" i="3"/>
  <c r="Q15" i="3"/>
  <c r="Q20" i="3" s="1"/>
  <c r="Q21" i="3" s="1"/>
  <c r="U33" i="2"/>
  <c r="T36" i="2"/>
  <c r="U36" i="2" s="1"/>
  <c r="U45" i="2"/>
  <c r="O14" i="2" a="1"/>
  <c r="N21" i="1" a="1"/>
  <c r="N22" i="1" s="1"/>
  <c r="G21" i="1" a="1"/>
  <c r="T14" i="3" l="1"/>
  <c r="U5" i="6"/>
  <c r="V4" i="6"/>
  <c r="V5" i="6"/>
  <c r="W29" i="6"/>
  <c r="W32" i="6"/>
  <c r="Z34" i="6" s="1"/>
  <c r="F25" i="4"/>
  <c r="P25" i="4" s="1"/>
  <c r="V26" i="4"/>
  <c r="AD27" i="4"/>
  <c r="AH27" i="4"/>
  <c r="AI27" i="4"/>
  <c r="AC27" i="4"/>
  <c r="J26" i="4"/>
  <c r="I26" i="4"/>
  <c r="N26" i="4"/>
  <c r="O26" i="4"/>
  <c r="B25" i="4"/>
  <c r="Z26" i="4"/>
  <c r="AJ26" i="4" s="1"/>
  <c r="T15" i="3"/>
  <c r="U14" i="3" s="1"/>
  <c r="Q29" i="3"/>
  <c r="Q30" i="3"/>
  <c r="Q31" i="3"/>
  <c r="Q32" i="3"/>
  <c r="Q33" i="3"/>
  <c r="Q34" i="3"/>
  <c r="M31" i="3"/>
  <c r="M30" i="3"/>
  <c r="M29" i="3"/>
  <c r="M32" i="3"/>
  <c r="M33" i="3"/>
  <c r="M34" i="3"/>
  <c r="L30" i="3"/>
  <c r="L33" i="3"/>
  <c r="L29" i="3"/>
  <c r="L31" i="3"/>
  <c r="L32" i="3"/>
  <c r="L34" i="3"/>
  <c r="T12" i="3"/>
  <c r="V5" i="3"/>
  <c r="V4" i="3"/>
  <c r="P4" i="3"/>
  <c r="Q5" i="3"/>
  <c r="P5" i="3"/>
  <c r="Q4" i="3"/>
  <c r="P29" i="3"/>
  <c r="P30" i="3"/>
  <c r="P32" i="3"/>
  <c r="P31" i="3"/>
  <c r="P34" i="3"/>
  <c r="P33" i="3"/>
  <c r="T11" i="3"/>
  <c r="P14" i="2"/>
  <c r="O15" i="2"/>
  <c r="P15" i="2"/>
  <c r="O14" i="2"/>
  <c r="N21" i="1"/>
  <c r="G22" i="1"/>
  <c r="G21" i="1"/>
  <c r="U11" i="3" l="1"/>
  <c r="T33" i="3"/>
  <c r="T32" i="3"/>
  <c r="AA4" i="6" a="1"/>
  <c r="AA4" i="6" s="1"/>
  <c r="Z31" i="6"/>
  <c r="Z30" i="6"/>
  <c r="Z33" i="6"/>
  <c r="Z32" i="6"/>
  <c r="Z29" i="6"/>
  <c r="F24" i="4"/>
  <c r="P24" i="4" s="1"/>
  <c r="V25" i="4"/>
  <c r="AD26" i="4"/>
  <c r="AH26" i="4"/>
  <c r="AI26" i="4"/>
  <c r="AC26" i="4"/>
  <c r="J25" i="4"/>
  <c r="O25" i="4"/>
  <c r="N25" i="4"/>
  <c r="I25" i="4"/>
  <c r="B24" i="4"/>
  <c r="Z25" i="4"/>
  <c r="AJ25" i="4" s="1"/>
  <c r="U32" i="3"/>
  <c r="T29" i="3"/>
  <c r="S4" i="3" a="1"/>
  <c r="T30" i="3"/>
  <c r="O21" i="2" a="1"/>
  <c r="O22" i="2" s="1"/>
  <c r="AA5" i="6" l="1"/>
  <c r="F23" i="4"/>
  <c r="P23" i="4" s="1"/>
  <c r="V24" i="4"/>
  <c r="AD25" i="4"/>
  <c r="AH25" i="4"/>
  <c r="AI25" i="4"/>
  <c r="AC25" i="4"/>
  <c r="J24" i="4"/>
  <c r="I24" i="4"/>
  <c r="O24" i="4"/>
  <c r="N24" i="4"/>
  <c r="B23" i="4"/>
  <c r="Z24" i="4"/>
  <c r="AJ24" i="4" s="1"/>
  <c r="T5" i="3"/>
  <c r="T4" i="3"/>
  <c r="S4" i="3"/>
  <c r="S5" i="3"/>
  <c r="U29" i="3"/>
  <c r="X32" i="3" s="1"/>
  <c r="O21" i="2"/>
  <c r="X29" i="3" l="1"/>
  <c r="X31" i="3"/>
  <c r="X30" i="3"/>
  <c r="X34" i="3"/>
  <c r="X33" i="3"/>
  <c r="F22" i="4"/>
  <c r="P22" i="4" s="1"/>
  <c r="V23" i="4"/>
  <c r="J23" i="4"/>
  <c r="N23" i="4"/>
  <c r="O23" i="4"/>
  <c r="I23" i="4"/>
  <c r="AI24" i="4"/>
  <c r="AC24" i="4"/>
  <c r="AD24" i="4"/>
  <c r="AH24" i="4"/>
  <c r="B22" i="4"/>
  <c r="Z23" i="4"/>
  <c r="AJ23" i="4" s="1"/>
  <c r="Y4" i="3" a="1"/>
  <c r="Y4" i="3" s="1"/>
  <c r="Y5" i="3" l="1"/>
  <c r="V22" i="4"/>
  <c r="F21" i="4"/>
  <c r="P21" i="4" s="1"/>
  <c r="J22" i="4"/>
  <c r="I22" i="4"/>
  <c r="N22" i="4"/>
  <c r="O22" i="4"/>
  <c r="AH23" i="4"/>
  <c r="AD23" i="4"/>
  <c r="AI23" i="4"/>
  <c r="AC23" i="4"/>
  <c r="B21" i="4"/>
  <c r="Z22" i="4"/>
  <c r="AJ22" i="4" s="1"/>
  <c r="V21" i="4" l="1"/>
  <c r="F20" i="4"/>
  <c r="P20" i="4" s="1"/>
  <c r="AI22" i="4"/>
  <c r="AC22" i="4"/>
  <c r="AD22" i="4"/>
  <c r="AH22" i="4"/>
  <c r="J21" i="4"/>
  <c r="I21" i="4"/>
  <c r="O21" i="4"/>
  <c r="N21" i="4"/>
  <c r="B20" i="4"/>
  <c r="Z21" i="4"/>
  <c r="AJ21" i="4" s="1"/>
  <c r="F19" i="4" l="1"/>
  <c r="P19" i="4" s="1"/>
  <c r="V20" i="4"/>
  <c r="J20" i="4"/>
  <c r="N20" i="4"/>
  <c r="O20" i="4"/>
  <c r="I20" i="4"/>
  <c r="AC21" i="4"/>
  <c r="AI21" i="4"/>
  <c r="AD21" i="4"/>
  <c r="AH21" i="4"/>
  <c r="B19" i="4"/>
  <c r="Z20" i="4"/>
  <c r="AJ20" i="4" s="1"/>
  <c r="F18" i="4" l="1"/>
  <c r="P18" i="4" s="1"/>
  <c r="V19" i="4"/>
  <c r="J19" i="4"/>
  <c r="N19" i="4"/>
  <c r="O19" i="4"/>
  <c r="I19" i="4"/>
  <c r="AC20" i="4"/>
  <c r="AD20" i="4"/>
  <c r="AH20" i="4"/>
  <c r="AI20" i="4"/>
  <c r="B18" i="4"/>
  <c r="Z19" i="4"/>
  <c r="AJ19" i="4" s="1"/>
  <c r="F17" i="4" l="1"/>
  <c r="P17" i="4" s="1"/>
  <c r="V18" i="4"/>
  <c r="J18" i="4"/>
  <c r="I18" i="4"/>
  <c r="O18" i="4"/>
  <c r="N18" i="4"/>
  <c r="AD19" i="4"/>
  <c r="AC19" i="4"/>
  <c r="AH19" i="4"/>
  <c r="AI19" i="4"/>
  <c r="B17" i="4"/>
  <c r="Z18" i="4"/>
  <c r="AJ18" i="4" s="1"/>
  <c r="F16" i="4" l="1"/>
  <c r="P16" i="4" s="1"/>
  <c r="V17" i="4"/>
  <c r="J17" i="4"/>
  <c r="O17" i="4"/>
  <c r="I17" i="4"/>
  <c r="N17" i="4"/>
  <c r="AD18" i="4"/>
  <c r="AH18" i="4"/>
  <c r="AI18" i="4"/>
  <c r="AC18" i="4"/>
  <c r="B16" i="4"/>
  <c r="Z17" i="4"/>
  <c r="AJ17" i="4" s="1"/>
  <c r="F15" i="4" l="1"/>
  <c r="P15" i="4" s="1"/>
  <c r="V16" i="4"/>
  <c r="AD17" i="4"/>
  <c r="AI17" i="4"/>
  <c r="AC17" i="4"/>
  <c r="AH17" i="4"/>
  <c r="J16" i="4"/>
  <c r="I16" i="4"/>
  <c r="O16" i="4"/>
  <c r="N16" i="4"/>
  <c r="B15" i="4"/>
  <c r="Z16" i="4"/>
  <c r="AJ16" i="4" s="1"/>
  <c r="F14" i="4" l="1"/>
  <c r="P14" i="4" s="1"/>
  <c r="V15" i="4"/>
  <c r="J15" i="4"/>
  <c r="I15" i="4"/>
  <c r="N15" i="4"/>
  <c r="O15" i="4"/>
  <c r="AH16" i="4"/>
  <c r="AC16" i="4"/>
  <c r="AD16" i="4"/>
  <c r="AI16" i="4"/>
  <c r="B14" i="4"/>
  <c r="Z15" i="4"/>
  <c r="AJ15" i="4" s="1"/>
  <c r="V14" i="4" l="1"/>
  <c r="F13" i="4"/>
  <c r="P13" i="4" s="1"/>
  <c r="J14" i="4"/>
  <c r="O14" i="4"/>
  <c r="N14" i="4"/>
  <c r="I14" i="4"/>
  <c r="AD15" i="4"/>
  <c r="AI15" i="4"/>
  <c r="AC15" i="4"/>
  <c r="AH15" i="4"/>
  <c r="B13" i="4"/>
  <c r="Z14" i="4"/>
  <c r="AJ14" i="4" s="1"/>
  <c r="V13" i="4" l="1"/>
  <c r="F12" i="4"/>
  <c r="P12" i="4" s="1"/>
  <c r="AH14" i="4"/>
  <c r="AI14" i="4"/>
  <c r="AD14" i="4"/>
  <c r="AC14" i="4"/>
  <c r="J13" i="4"/>
  <c r="I13" i="4"/>
  <c r="O13" i="4"/>
  <c r="N13" i="4"/>
  <c r="B12" i="4"/>
  <c r="Z13" i="4"/>
  <c r="AJ13" i="4" s="1"/>
  <c r="F11" i="4" l="1"/>
  <c r="P11" i="4" s="1"/>
  <c r="V12" i="4"/>
  <c r="AC13" i="4"/>
  <c r="AD13" i="4"/>
  <c r="AH13" i="4"/>
  <c r="AI13" i="4"/>
  <c r="J12" i="4"/>
  <c r="I12" i="4"/>
  <c r="O12" i="4"/>
  <c r="N12" i="4"/>
  <c r="B11" i="4"/>
  <c r="Z12" i="4"/>
  <c r="AJ12" i="4" s="1"/>
  <c r="F10" i="4" l="1"/>
  <c r="P10" i="4" s="1"/>
  <c r="V11" i="4"/>
  <c r="AD12" i="4"/>
  <c r="AH12" i="4"/>
  <c r="AI12" i="4"/>
  <c r="AC12" i="4"/>
  <c r="J11" i="4"/>
  <c r="O11" i="4"/>
  <c r="N11" i="4"/>
  <c r="I11" i="4"/>
  <c r="B10" i="4"/>
  <c r="Z11" i="4"/>
  <c r="AJ11" i="4" s="1"/>
  <c r="F9" i="4" l="1"/>
  <c r="P9" i="4" s="1"/>
  <c r="V10" i="4"/>
  <c r="J10" i="4"/>
  <c r="N10" i="4"/>
  <c r="I10" i="4"/>
  <c r="O10" i="4"/>
  <c r="AD11" i="4"/>
  <c r="AH11" i="4"/>
  <c r="AI11" i="4"/>
  <c r="AC11" i="4"/>
  <c r="B9" i="4"/>
  <c r="Z10" i="4"/>
  <c r="AJ10" i="4" s="1"/>
  <c r="F8" i="4" l="1"/>
  <c r="P8" i="4" s="1"/>
  <c r="V9" i="4"/>
  <c r="I9" i="4"/>
  <c r="J9" i="4"/>
  <c r="O9" i="4"/>
  <c r="N9" i="4"/>
  <c r="AH10" i="4"/>
  <c r="AI10" i="4"/>
  <c r="AD10" i="4"/>
  <c r="AC10" i="4"/>
  <c r="Z9" i="4"/>
  <c r="AJ9" i="4" s="1"/>
  <c r="B8" i="4"/>
  <c r="V8" i="4" l="1"/>
  <c r="F7" i="4"/>
  <c r="P7" i="4" s="1"/>
  <c r="AD9" i="4"/>
  <c r="AH9" i="4"/>
  <c r="AI9" i="4"/>
  <c r="AC9" i="4"/>
  <c r="B7" i="4"/>
  <c r="Z8" i="4"/>
  <c r="AJ8" i="4" s="1"/>
  <c r="J8" i="4"/>
  <c r="I8" i="4"/>
  <c r="O8" i="4"/>
  <c r="N8" i="4"/>
  <c r="N41" i="4"/>
  <c r="J41" i="4"/>
  <c r="I41" i="4"/>
  <c r="F6" i="4" l="1"/>
  <c r="P6" i="4" s="1"/>
  <c r="V7" i="4"/>
  <c r="AD8" i="4"/>
  <c r="AC8" i="4"/>
  <c r="AI8" i="4"/>
  <c r="AH8" i="4"/>
  <c r="I7" i="4"/>
  <c r="N7" i="4"/>
  <c r="O7" i="4"/>
  <c r="J7" i="4"/>
  <c r="Z7" i="4"/>
  <c r="AJ7" i="4" s="1"/>
  <c r="B6" i="4"/>
  <c r="V6" i="4" l="1"/>
  <c r="F5" i="4"/>
  <c r="P5" i="4" s="1"/>
  <c r="B5" i="4"/>
  <c r="Z6" i="4"/>
  <c r="AJ6" i="4" s="1"/>
  <c r="I6" i="4"/>
  <c r="N6" i="4"/>
  <c r="J6" i="4"/>
  <c r="O6" i="4"/>
  <c r="AI7" i="4"/>
  <c r="AC7" i="4"/>
  <c r="AH7" i="4"/>
  <c r="AD7" i="4"/>
  <c r="V5" i="4" l="1"/>
  <c r="F4" i="4"/>
  <c r="J5" i="4"/>
  <c r="O5" i="4"/>
  <c r="N5" i="4"/>
  <c r="I5" i="4"/>
  <c r="AH6" i="4"/>
  <c r="AD6" i="4"/>
  <c r="AC6" i="4"/>
  <c r="AI6" i="4"/>
  <c r="Z5" i="4"/>
  <c r="AJ5" i="4" s="1"/>
  <c r="B4" i="4"/>
  <c r="V4" i="4" s="1"/>
  <c r="O4" i="4" l="1"/>
  <c r="P4" i="4"/>
  <c r="K32" i="4"/>
  <c r="K31" i="4"/>
  <c r="Z4" i="4"/>
  <c r="AJ4" i="4" s="1"/>
  <c r="AH5" i="4"/>
  <c r="AC5" i="4"/>
  <c r="AD5" i="4"/>
  <c r="AI5" i="4"/>
  <c r="K9" i="4"/>
  <c r="K15" i="4"/>
  <c r="K21" i="4"/>
  <c r="K27" i="4"/>
  <c r="K17" i="4"/>
  <c r="K23" i="4"/>
  <c r="K13" i="4"/>
  <c r="K29" i="4"/>
  <c r="K19" i="4"/>
  <c r="K25" i="4"/>
  <c r="K14" i="4"/>
  <c r="K24" i="4"/>
  <c r="K16" i="4"/>
  <c r="K8" i="4"/>
  <c r="K30" i="4"/>
  <c r="K22" i="4"/>
  <c r="K26" i="4"/>
  <c r="K10" i="4"/>
  <c r="K28" i="4"/>
  <c r="K20" i="4"/>
  <c r="K12" i="4"/>
  <c r="K11" i="4"/>
  <c r="K18" i="4"/>
  <c r="J4" i="4"/>
  <c r="I4" i="4"/>
  <c r="K4" i="4"/>
  <c r="N4" i="4"/>
  <c r="Q4" i="4" s="1"/>
  <c r="K7" i="4"/>
  <c r="K5" i="4"/>
  <c r="K6" i="4"/>
  <c r="AM4" i="4" l="1"/>
  <c r="AM26" i="4"/>
  <c r="AM29" i="4"/>
  <c r="AM10" i="4"/>
  <c r="AM6" i="4"/>
  <c r="AM31" i="4"/>
  <c r="AM23" i="4"/>
  <c r="AM22" i="4"/>
  <c r="AM15" i="4"/>
  <c r="AM7" i="4"/>
  <c r="AM24" i="4"/>
  <c r="AM27" i="4"/>
  <c r="AM13" i="4"/>
  <c r="AM9" i="4"/>
  <c r="AM19" i="4"/>
  <c r="AM16" i="4"/>
  <c r="AM25" i="4"/>
  <c r="AM18" i="4"/>
  <c r="AM11" i="4"/>
  <c r="AM21" i="4"/>
  <c r="AM30" i="4"/>
  <c r="AM32" i="4"/>
  <c r="AM14" i="4"/>
  <c r="AM33" i="4"/>
  <c r="AM17" i="4"/>
  <c r="AM12" i="4"/>
  <c r="AM20" i="4"/>
  <c r="AM8" i="4"/>
  <c r="AM28" i="4"/>
  <c r="S4" i="4"/>
  <c r="S23" i="4"/>
  <c r="S19" i="4"/>
  <c r="S32" i="4"/>
  <c r="S40" i="4" s="1"/>
  <c r="S41" i="4" s="1"/>
  <c r="S28" i="4"/>
  <c r="S27" i="4"/>
  <c r="S20" i="4"/>
  <c r="S7" i="4"/>
  <c r="S24" i="4"/>
  <c r="S22" i="4"/>
  <c r="S14" i="4"/>
  <c r="S26" i="4"/>
  <c r="S12" i="4"/>
  <c r="S8" i="4"/>
  <c r="S9" i="4"/>
  <c r="S16" i="4"/>
  <c r="S30" i="4"/>
  <c r="S13" i="4"/>
  <c r="S11" i="4"/>
  <c r="S6" i="4"/>
  <c r="S25" i="4"/>
  <c r="S18" i="4"/>
  <c r="S17" i="4"/>
  <c r="S15" i="4"/>
  <c r="S10" i="4"/>
  <c r="S21" i="4"/>
  <c r="S29" i="4"/>
  <c r="S5" i="4"/>
  <c r="S31" i="4"/>
  <c r="AM5" i="4"/>
  <c r="R6" i="4"/>
  <c r="R4" i="4"/>
  <c r="R5" i="4"/>
  <c r="AE32" i="4"/>
  <c r="AE33" i="4"/>
  <c r="Q31" i="4"/>
  <c r="Q32" i="4"/>
  <c r="Q40" i="4" s="1"/>
  <c r="Q41" i="4" s="1"/>
  <c r="L32" i="4"/>
  <c r="L40" i="4" s="1"/>
  <c r="L41" i="4" s="1"/>
  <c r="L31" i="4"/>
  <c r="M32" i="4"/>
  <c r="M31" i="4"/>
  <c r="R32" i="4"/>
  <c r="R40" i="4" s="1"/>
  <c r="R41" i="4" s="1"/>
  <c r="R31" i="4"/>
  <c r="L17" i="4"/>
  <c r="L8" i="4"/>
  <c r="L24" i="4"/>
  <c r="L4" i="4"/>
  <c r="L19" i="4"/>
  <c r="L10" i="4"/>
  <c r="L26" i="4"/>
  <c r="L21" i="4"/>
  <c r="L12" i="4"/>
  <c r="L28" i="4"/>
  <c r="L7" i="4"/>
  <c r="L23" i="4"/>
  <c r="L14" i="4"/>
  <c r="L30" i="4"/>
  <c r="L15" i="4"/>
  <c r="L6" i="4"/>
  <c r="L9" i="4"/>
  <c r="L25" i="4"/>
  <c r="L16" i="4"/>
  <c r="L11" i="4"/>
  <c r="L27" i="4"/>
  <c r="L18" i="4"/>
  <c r="L5" i="4"/>
  <c r="L22" i="4"/>
  <c r="L13" i="4"/>
  <c r="L29" i="4"/>
  <c r="L20" i="4"/>
  <c r="M15" i="4"/>
  <c r="M16" i="4"/>
  <c r="M7" i="4"/>
  <c r="M24" i="4"/>
  <c r="M8" i="4"/>
  <c r="M29" i="4"/>
  <c r="M17" i="4"/>
  <c r="M19" i="4"/>
  <c r="M28" i="4"/>
  <c r="M22" i="4"/>
  <c r="M5" i="4"/>
  <c r="M20" i="4"/>
  <c r="M14" i="4"/>
  <c r="M21" i="4"/>
  <c r="M18" i="4"/>
  <c r="M30" i="4"/>
  <c r="M26" i="4"/>
  <c r="M13" i="4"/>
  <c r="M23" i="4"/>
  <c r="M9" i="4"/>
  <c r="M25" i="4"/>
  <c r="M10" i="4"/>
  <c r="M11" i="4"/>
  <c r="M27" i="4"/>
  <c r="M12" i="4"/>
  <c r="M6" i="4"/>
  <c r="M4" i="4"/>
  <c r="Q16" i="4"/>
  <c r="Q9" i="4"/>
  <c r="Q25" i="4"/>
  <c r="Q11" i="4"/>
  <c r="Q18" i="4"/>
  <c r="Q27" i="4"/>
  <c r="Q23" i="4"/>
  <c r="Q20" i="4"/>
  <c r="Q13" i="4"/>
  <c r="Q29" i="4"/>
  <c r="Q7" i="4"/>
  <c r="Q8" i="4"/>
  <c r="Q22" i="4"/>
  <c r="Q15" i="4"/>
  <c r="Q5" i="4"/>
  <c r="Q17" i="4"/>
  <c r="Q6" i="4"/>
  <c r="Q24" i="4"/>
  <c r="Q10" i="4"/>
  <c r="Q26" i="4"/>
  <c r="Q19" i="4"/>
  <c r="Q14" i="4"/>
  <c r="Q12" i="4"/>
  <c r="Q28" i="4"/>
  <c r="Q21" i="4"/>
  <c r="Q30" i="4"/>
  <c r="AE10" i="4"/>
  <c r="AE14" i="4"/>
  <c r="AE18" i="4"/>
  <c r="AE22" i="4"/>
  <c r="AE26" i="4"/>
  <c r="AE30" i="4"/>
  <c r="AE11" i="4"/>
  <c r="AE15" i="4"/>
  <c r="AE19" i="4"/>
  <c r="AE23" i="4"/>
  <c r="AE27" i="4"/>
  <c r="AE31" i="4"/>
  <c r="AE12" i="4"/>
  <c r="AE16" i="4"/>
  <c r="AE20" i="4"/>
  <c r="AE24" i="4"/>
  <c r="AE28" i="4"/>
  <c r="AE9" i="4"/>
  <c r="AE13" i="4"/>
  <c r="AE17" i="4"/>
  <c r="AE21" i="4"/>
  <c r="AE25" i="4"/>
  <c r="AE29" i="4"/>
  <c r="AE5" i="4"/>
  <c r="AH4" i="4"/>
  <c r="AC4" i="4"/>
  <c r="AE6" i="4"/>
  <c r="AE7" i="4"/>
  <c r="AE4" i="4"/>
  <c r="AE8" i="4"/>
  <c r="AI4" i="4"/>
  <c r="R10" i="4"/>
  <c r="R26" i="4"/>
  <c r="R29" i="4"/>
  <c r="R12" i="4"/>
  <c r="R13" i="4"/>
  <c r="R28" i="4"/>
  <c r="R8" i="4"/>
  <c r="R14" i="4"/>
  <c r="R30" i="4"/>
  <c r="R15" i="4"/>
  <c r="R7" i="4"/>
  <c r="R16" i="4"/>
  <c r="R27" i="4"/>
  <c r="R11" i="4"/>
  <c r="R18" i="4"/>
  <c r="R9" i="4"/>
  <c r="R24" i="4"/>
  <c r="R17" i="4"/>
  <c r="R20" i="4"/>
  <c r="R19" i="4"/>
  <c r="R25" i="4"/>
  <c r="R22" i="4"/>
  <c r="R21" i="4"/>
  <c r="R23" i="4"/>
  <c r="K40" i="4"/>
  <c r="K41" i="4" s="1"/>
  <c r="AD4" i="4"/>
  <c r="I46" i="4" l="1"/>
  <c r="M40" i="4"/>
  <c r="M41" i="4" s="1"/>
  <c r="G35" i="4"/>
  <c r="AG32" i="4"/>
  <c r="AG33" i="4"/>
  <c r="AL33" i="4"/>
  <c r="AL32" i="4"/>
  <c r="AF32" i="4"/>
  <c r="AF33" i="4"/>
  <c r="AK33" i="4"/>
  <c r="AK32" i="4"/>
  <c r="K36" i="4"/>
  <c r="G36" i="4"/>
  <c r="AF24" i="4"/>
  <c r="AF15" i="4"/>
  <c r="AF31" i="4"/>
  <c r="AF8" i="4"/>
  <c r="AF10" i="4"/>
  <c r="AF26" i="4"/>
  <c r="AF17" i="4"/>
  <c r="AF12" i="4"/>
  <c r="AF28" i="4"/>
  <c r="AF19" i="4"/>
  <c r="AF7" i="4"/>
  <c r="AF14" i="4"/>
  <c r="AF30" i="4"/>
  <c r="AF21" i="4"/>
  <c r="AF6" i="4"/>
  <c r="AF16" i="4"/>
  <c r="AF23" i="4"/>
  <c r="AF4" i="4"/>
  <c r="AF5" i="4"/>
  <c r="AF18" i="4"/>
  <c r="AF9" i="4"/>
  <c r="AF25" i="4"/>
  <c r="AF20" i="4"/>
  <c r="AF11" i="4"/>
  <c r="AF27" i="4"/>
  <c r="AF22" i="4"/>
  <c r="AF13" i="4"/>
  <c r="AF29" i="4"/>
  <c r="AG4" i="4"/>
  <c r="AG26" i="4"/>
  <c r="AG13" i="4"/>
  <c r="AG14" i="4"/>
  <c r="AG9" i="4"/>
  <c r="AG22" i="4"/>
  <c r="AG19" i="4"/>
  <c r="AG31" i="4"/>
  <c r="AG18" i="4"/>
  <c r="AG28" i="4"/>
  <c r="AG8" i="4"/>
  <c r="AG25" i="4"/>
  <c r="AG24" i="4"/>
  <c r="AG23" i="4"/>
  <c r="AG12" i="4"/>
  <c r="AG17" i="4"/>
  <c r="AG5" i="4"/>
  <c r="AG10" i="4"/>
  <c r="AG27" i="4"/>
  <c r="AG16" i="4"/>
  <c r="AG7" i="4"/>
  <c r="AG15" i="4"/>
  <c r="AG20" i="4"/>
  <c r="AG21" i="4"/>
  <c r="AG11" i="4"/>
  <c r="AG29" i="4"/>
  <c r="AG30" i="4"/>
  <c r="AK11" i="4"/>
  <c r="AK27" i="4"/>
  <c r="AK20" i="4"/>
  <c r="AK13" i="4"/>
  <c r="AK29" i="4"/>
  <c r="AK22" i="4"/>
  <c r="AK15" i="4"/>
  <c r="AK31" i="4"/>
  <c r="AK24" i="4"/>
  <c r="AK6" i="4"/>
  <c r="AK17" i="4"/>
  <c r="AK10" i="4"/>
  <c r="AK26" i="4"/>
  <c r="AK5" i="4"/>
  <c r="AK19" i="4"/>
  <c r="AK12" i="4"/>
  <c r="AK28" i="4"/>
  <c r="AK4" i="4"/>
  <c r="AK21" i="4"/>
  <c r="AK14" i="4"/>
  <c r="AK30" i="4"/>
  <c r="AK8" i="4"/>
  <c r="AK23" i="4"/>
  <c r="AK16" i="4"/>
  <c r="AK7" i="4"/>
  <c r="AK9" i="4"/>
  <c r="AK25" i="4"/>
  <c r="AK18" i="4"/>
  <c r="K35" i="4"/>
  <c r="AL23" i="4"/>
  <c r="AL16" i="4"/>
  <c r="AL5" i="4"/>
  <c r="AL8" i="4"/>
  <c r="AL30" i="4"/>
  <c r="AL7" i="4"/>
  <c r="AL9" i="4"/>
  <c r="AL25" i="4"/>
  <c r="AL18" i="4"/>
  <c r="AL11" i="4"/>
  <c r="AL27" i="4"/>
  <c r="AL20" i="4"/>
  <c r="AL14" i="4"/>
  <c r="AL13" i="4"/>
  <c r="AL29" i="4"/>
  <c r="AL22" i="4"/>
  <c r="AL6" i="4"/>
  <c r="AL15" i="4"/>
  <c r="AL31" i="4"/>
  <c r="AL24" i="4"/>
  <c r="AL17" i="4"/>
  <c r="AL10" i="4"/>
  <c r="AL26" i="4"/>
  <c r="AL4" i="4"/>
  <c r="AL19" i="4"/>
  <c r="AL12" i="4"/>
  <c r="AL28" i="4"/>
  <c r="AL21" i="4"/>
  <c r="AG6" i="4"/>
  <c r="I45" i="4" l="1"/>
  <c r="I47" i="4"/>
  <c r="L35" i="4"/>
  <c r="AE35" i="4"/>
  <c r="AE36" i="4"/>
  <c r="H35" i="4"/>
  <c r="AA35" i="4"/>
  <c r="AA36" i="4"/>
  <c r="G45" i="4" l="1"/>
  <c r="AF35" i="4"/>
  <c r="AB35" i="4"/>
  <c r="AP4" i="4" l="1"/>
  <c r="AP5" i="4"/>
  <c r="AP13" i="4"/>
  <c r="AP21" i="4"/>
  <c r="AP29" i="4"/>
  <c r="AP6" i="4"/>
  <c r="AP14" i="4"/>
  <c r="AP22" i="4"/>
  <c r="AP30" i="4"/>
  <c r="AP7" i="4"/>
  <c r="AP15" i="4"/>
  <c r="AP23" i="4"/>
  <c r="AP31" i="4"/>
  <c r="AP8" i="4"/>
  <c r="AP16" i="4"/>
  <c r="AP24" i="4"/>
  <c r="AP32" i="4"/>
  <c r="AP9" i="4"/>
  <c r="AP17" i="4"/>
  <c r="AP25" i="4"/>
  <c r="AP33" i="4"/>
  <c r="AP10" i="4"/>
  <c r="AP18" i="4"/>
  <c r="AP26" i="4"/>
  <c r="AP11" i="4"/>
  <c r="AP19" i="4"/>
  <c r="AP27" i="4"/>
  <c r="AP12" i="4"/>
  <c r="AP20" i="4"/>
  <c r="AP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U1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R^2 would be the same if Cell C1=1, no discount factor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Z3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Matched when weights=1</t>
        </r>
      </text>
    </comment>
  </commentList>
</comments>
</file>

<file path=xl/sharedStrings.xml><?xml version="1.0" encoding="utf-8"?>
<sst xmlns="http://schemas.openxmlformats.org/spreadsheetml/2006/main" count="281" uniqueCount="55">
  <si>
    <t>y</t>
  </si>
  <si>
    <t>weights</t>
  </si>
  <si>
    <t>x</t>
  </si>
  <si>
    <t>X</t>
  </si>
  <si>
    <t>XtX</t>
  </si>
  <si>
    <t>XtX-1</t>
  </si>
  <si>
    <t>XtY</t>
  </si>
  <si>
    <t>Intercept</t>
  </si>
  <si>
    <t>slope</t>
  </si>
  <si>
    <t>XtWX</t>
  </si>
  <si>
    <t>XtWY</t>
  </si>
  <si>
    <t>Sum(x)</t>
  </si>
  <si>
    <t>Sum(y)</t>
  </si>
  <si>
    <t>Sum(xy)</t>
  </si>
  <si>
    <t>Sum(x^2)</t>
  </si>
  <si>
    <t>x^2</t>
  </si>
  <si>
    <t>xy</t>
  </si>
  <si>
    <t>n</t>
  </si>
  <si>
    <t>Slope</t>
  </si>
  <si>
    <t>w</t>
  </si>
  <si>
    <t>Sum(w)</t>
  </si>
  <si>
    <t>w. x^2</t>
  </si>
  <si>
    <t>w.y</t>
  </si>
  <si>
    <t>w.x</t>
  </si>
  <si>
    <t>Sum(w.x^2)</t>
  </si>
  <si>
    <t>Sum(w.y)</t>
  </si>
  <si>
    <t>Sum(w.xy)</t>
  </si>
  <si>
    <t>Sum(w.x)</t>
  </si>
  <si>
    <t>w.xy</t>
  </si>
  <si>
    <t>Full calcuation</t>
  </si>
  <si>
    <t>Incremental calculation</t>
  </si>
  <si>
    <t>This means only 5 running totals are required for the weighted least squares algorithm</t>
  </si>
  <si>
    <t>yhat</t>
  </si>
  <si>
    <t>Additional reading to come</t>
  </si>
  <si>
    <t>w.yy</t>
  </si>
  <si>
    <t>w. xx</t>
  </si>
  <si>
    <t>w.xx</t>
  </si>
  <si>
    <t>Sum(w.xx)</t>
  </si>
  <si>
    <t>Sum(w.yy)</t>
  </si>
  <si>
    <t>R^2</t>
  </si>
  <si>
    <t>// Copyright (C) 2019 https://www.roboticboat.uk</t>
  </si>
  <si>
    <t>// 95fc2cf2-0283-4503-84cd-8ab69d5b9858</t>
  </si>
  <si>
    <t>// This program is free software: you can redistribute it and/or modify</t>
  </si>
  <si>
    <t>// it under the terms of the GNU General Public License as published by</t>
  </si>
  <si>
    <t>// the Free Software Foundation, either version 3 of the License, or</t>
  </si>
  <si>
    <t>// (at your option) any later version.</t>
  </si>
  <si>
    <t>//</t>
  </si>
  <si>
    <t>// This program is distributed in the hope that it will be useful,</t>
  </si>
  <si>
    <t>// but WITHOUT ANY WARRANTY; without even the implied warranty of</t>
  </si>
  <si>
    <t>// MERCHANTABILITY or FITNESS FOR A PARTICULAR PURPOSE. See the</t>
  </si>
  <si>
    <t>// GNU General Public License for more details.</t>
  </si>
  <si>
    <t>// You should have received a copy of the GNU General Public License</t>
  </si>
  <si>
    <t>// along with this program. If not, see &lt;https://www.gnu.org/licenses/&gt;.</t>
  </si>
  <si>
    <t xml:space="preserve">// These Terms shall be governed and construed in accordance with the laws of </t>
  </si>
  <si>
    <t>// England and Wales, without regard to its conflict of law provisions.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</si>
</sst>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"/>
    <numFmt numFmtId="166" formatCode="_-* #,##0.0_-;\-* #,##0.0_-;_-* &quot;-&quot;??_-;_-@_-"/>
    <numFmt numFmtId="167" formatCode="0.0000"/>
    <numFmt numFmtId="168" formatCode="_-* #,##0.00000_-;\-* #,##0.00000_-;_-* &quot;-&quot;??_-;_-@_-"/>
    <numFmt numFmtId="169" formatCode="_-* #,##0.00000_-;\-* #,##0.00000_-;_-* &quot;-&quot;???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6A737D"/>
      <name val="Consolas"/>
      <family val="3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3" fillId="4" borderId="0" applyNumberFormat="0" applyBorder="0" applyAlignment="0" applyProtection="0"/>
    <xf numFmtId="0" fontId="4" fillId="13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3" borderId="0" xfId="0" applyFill="1" applyAlignment="1">
      <alignment horizontal="right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43" fontId="0" fillId="0" borderId="2" xfId="1" applyFont="1" applyBorder="1"/>
    <xf numFmtId="43" fontId="0" fillId="0" borderId="3" xfId="1" applyFont="1" applyBorder="1"/>
    <xf numFmtId="43" fontId="0" fillId="0" borderId="6" xfId="1" applyFont="1" applyBorder="1"/>
    <xf numFmtId="43" fontId="0" fillId="0" borderId="7" xfId="1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2" fillId="3" borderId="11" xfId="0" applyFont="1" applyFill="1" applyBorder="1" applyAlignment="1">
      <alignment horizontal="center"/>
    </xf>
    <xf numFmtId="165" fontId="0" fillId="0" borderId="0" xfId="0" applyNumberFormat="1"/>
    <xf numFmtId="165" fontId="0" fillId="2" borderId="1" xfId="2" applyNumberFormat="1" applyFont="1"/>
    <xf numFmtId="0" fontId="3" fillId="4" borderId="0" xfId="3"/>
    <xf numFmtId="0" fontId="0" fillId="2" borderId="1" xfId="2" applyFont="1"/>
    <xf numFmtId="2" fontId="0" fillId="0" borderId="0" xfId="0" applyNumberFormat="1" applyFill="1" applyBorder="1"/>
    <xf numFmtId="166" fontId="0" fillId="0" borderId="0" xfId="1" applyNumberFormat="1" applyFont="1"/>
    <xf numFmtId="166" fontId="0" fillId="0" borderId="12" xfId="1" applyNumberFormat="1" applyFont="1" applyFill="1" applyBorder="1"/>
    <xf numFmtId="0" fontId="0" fillId="0" borderId="13" xfId="0" applyBorder="1"/>
    <xf numFmtId="0" fontId="0" fillId="5" borderId="2" xfId="0" applyFill="1" applyBorder="1"/>
    <xf numFmtId="0" fontId="0" fillId="5" borderId="1" xfId="2" applyFont="1" applyFill="1"/>
    <xf numFmtId="0" fontId="0" fillId="6" borderId="3" xfId="0" applyFill="1" applyBorder="1"/>
    <xf numFmtId="165" fontId="0" fillId="6" borderId="1" xfId="2" applyNumberFormat="1" applyFont="1" applyFill="1"/>
    <xf numFmtId="0" fontId="0" fillId="6" borderId="6" xfId="0" applyFill="1" applyBorder="1"/>
    <xf numFmtId="0" fontId="0" fillId="7" borderId="7" xfId="0" applyFill="1" applyBorder="1"/>
    <xf numFmtId="165" fontId="0" fillId="7" borderId="1" xfId="2" applyNumberFormat="1" applyFont="1" applyFill="1"/>
    <xf numFmtId="165" fontId="0" fillId="9" borderId="1" xfId="2" applyNumberFormat="1" applyFont="1" applyFill="1"/>
    <xf numFmtId="165" fontId="0" fillId="8" borderId="1" xfId="2" applyNumberFormat="1" applyFont="1" applyFill="1"/>
    <xf numFmtId="0" fontId="0" fillId="8" borderId="9" xfId="0" applyFill="1" applyBorder="1"/>
    <xf numFmtId="164" fontId="0" fillId="6" borderId="6" xfId="0" applyNumberFormat="1" applyFill="1" applyBorder="1"/>
    <xf numFmtId="165" fontId="0" fillId="6" borderId="0" xfId="0" applyNumberFormat="1" applyFill="1"/>
    <xf numFmtId="165" fontId="0" fillId="10" borderId="0" xfId="0" applyNumberFormat="1" applyFill="1"/>
    <xf numFmtId="0" fontId="0" fillId="10" borderId="8" xfId="0" applyFill="1" applyBorder="1"/>
    <xf numFmtId="0" fontId="0" fillId="11" borderId="9" xfId="0" applyFill="1" applyBorder="1"/>
    <xf numFmtId="165" fontId="0" fillId="11" borderId="1" xfId="2" applyNumberFormat="1" applyFont="1" applyFill="1"/>
    <xf numFmtId="167" fontId="0" fillId="0" borderId="8" xfId="0" applyNumberFormat="1" applyBorder="1"/>
    <xf numFmtId="167" fontId="0" fillId="0" borderId="9" xfId="0" applyNumberFormat="1" applyBorder="1"/>
    <xf numFmtId="167" fontId="0" fillId="0" borderId="0" xfId="0" applyNumberFormat="1" applyFill="1" applyBorder="1"/>
    <xf numFmtId="0" fontId="3" fillId="4" borderId="0" xfId="3" applyAlignment="1">
      <alignment horizontal="center"/>
    </xf>
    <xf numFmtId="0" fontId="0" fillId="0" borderId="0" xfId="0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0" fillId="0" borderId="5" xfId="0" applyFill="1" applyBorder="1"/>
    <xf numFmtId="165" fontId="0" fillId="12" borderId="1" xfId="2" applyNumberFormat="1" applyFont="1" applyFill="1"/>
    <xf numFmtId="0" fontId="0" fillId="12" borderId="1" xfId="2" applyFont="1" applyFill="1"/>
    <xf numFmtId="165" fontId="0" fillId="12" borderId="0" xfId="0" applyNumberFormat="1" applyFill="1"/>
    <xf numFmtId="168" fontId="3" fillId="4" borderId="0" xfId="1" applyNumberFormat="1" applyFont="1" applyFill="1" applyAlignment="1">
      <alignment horizontal="center"/>
    </xf>
    <xf numFmtId="168" fontId="0" fillId="0" borderId="0" xfId="0" applyNumberFormat="1"/>
    <xf numFmtId="168" fontId="0" fillId="2" borderId="1" xfId="2" applyNumberFormat="1" applyFont="1"/>
    <xf numFmtId="0" fontId="0" fillId="12" borderId="0" xfId="0" applyFill="1"/>
    <xf numFmtId="168" fontId="0" fillId="5" borderId="1" xfId="2" applyNumberFormat="1" applyFont="1" applyFill="1"/>
    <xf numFmtId="169" fontId="0" fillId="5" borderId="1" xfId="2" applyNumberFormat="1" applyFont="1" applyFill="1"/>
    <xf numFmtId="165" fontId="0" fillId="14" borderId="0" xfId="0" applyNumberFormat="1" applyFill="1"/>
    <xf numFmtId="165" fontId="0" fillId="14" borderId="1" xfId="2" applyNumberFormat="1" applyFont="1" applyFill="1"/>
    <xf numFmtId="0" fontId="4" fillId="13" borderId="0" xfId="4"/>
    <xf numFmtId="0" fontId="0" fillId="15" borderId="0" xfId="0" applyFill="1"/>
    <xf numFmtId="165" fontId="4" fillId="13" borderId="0" xfId="4" applyNumberFormat="1"/>
    <xf numFmtId="165" fontId="4" fillId="13" borderId="1" xfId="4" applyNumberFormat="1" applyBorder="1"/>
    <xf numFmtId="0" fontId="0" fillId="3" borderId="0" xfId="0" applyFill="1" applyAlignment="1">
      <alignment horizontal="center"/>
    </xf>
    <xf numFmtId="43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 vertical="top" wrapText="1" indent="1"/>
    </xf>
  </cellXfs>
  <cellStyles count="5">
    <cellStyle name="Comma" xfId="1" builtinId="3"/>
    <cellStyle name="Good" xfId="3" builtinId="26"/>
    <cellStyle name="Neutral" xfId="4" builtinId="28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Least Squares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422725284339457"/>
                  <c:y val="-0.244130941965587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Incremental!$C$3:$C$8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Incremental!$D$3:$D$8</c:f>
              <c:numCache>
                <c:formatCode>General</c:formatCode>
                <c:ptCount val="6"/>
                <c:pt idx="0">
                  <c:v>1.1000000000000001</c:v>
                </c:pt>
                <c:pt idx="1">
                  <c:v>2.5</c:v>
                </c:pt>
                <c:pt idx="2">
                  <c:v>3.4</c:v>
                </c:pt>
                <c:pt idx="3">
                  <c:v>3.8</c:v>
                </c:pt>
                <c:pt idx="4">
                  <c:v>7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5A-4CC0-AB21-21FAEEBC31F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Incremental!$C$3:$C$8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Incremental!$X$29:$X$34</c:f>
              <c:numCache>
                <c:formatCode>General</c:formatCode>
                <c:ptCount val="6"/>
                <c:pt idx="0">
                  <c:v>1.3166396853883078</c:v>
                </c:pt>
                <c:pt idx="1">
                  <c:v>2.3812252294170619</c:v>
                </c:pt>
                <c:pt idx="2">
                  <c:v>3.4458107734458165</c:v>
                </c:pt>
                <c:pt idx="3">
                  <c:v>4.5103963174745711</c:v>
                </c:pt>
                <c:pt idx="4">
                  <c:v>5.5749818615033258</c:v>
                </c:pt>
                <c:pt idx="5">
                  <c:v>6.6395674055320795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5A-4CC0-AB21-21FAEEBC3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685392"/>
        <c:axId val="417688672"/>
      </c:scatterChart>
      <c:valAx>
        <c:axId val="417685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688672"/>
        <c:crosses val="autoZero"/>
        <c:crossBetween val="midCat"/>
      </c:valAx>
      <c:valAx>
        <c:axId val="4176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6853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Weights Least Square vs Least Square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641974760207161"/>
                  <c:y val="-0.161731739146426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Large!$C$4:$C$33</c:f>
              <c:numCache>
                <c:formatCode>General</c:formatCode>
                <c:ptCount val="30"/>
                <c:pt idx="0">
                  <c:v>-21</c:v>
                </c:pt>
                <c:pt idx="1">
                  <c:v>-5</c:v>
                </c:pt>
                <c:pt idx="2">
                  <c:v>18</c:v>
                </c:pt>
                <c:pt idx="3">
                  <c:v>-18</c:v>
                </c:pt>
                <c:pt idx="4">
                  <c:v>-8</c:v>
                </c:pt>
                <c:pt idx="5">
                  <c:v>25</c:v>
                </c:pt>
                <c:pt idx="6">
                  <c:v>28</c:v>
                </c:pt>
                <c:pt idx="7">
                  <c:v>-2</c:v>
                </c:pt>
                <c:pt idx="8">
                  <c:v>-8</c:v>
                </c:pt>
                <c:pt idx="9">
                  <c:v>1</c:v>
                </c:pt>
                <c:pt idx="10">
                  <c:v>-6</c:v>
                </c:pt>
                <c:pt idx="11">
                  <c:v>-8</c:v>
                </c:pt>
                <c:pt idx="12">
                  <c:v>3</c:v>
                </c:pt>
                <c:pt idx="13">
                  <c:v>-25</c:v>
                </c:pt>
                <c:pt idx="14">
                  <c:v>-2</c:v>
                </c:pt>
                <c:pt idx="15">
                  <c:v>-14</c:v>
                </c:pt>
                <c:pt idx="16">
                  <c:v>10</c:v>
                </c:pt>
                <c:pt idx="17">
                  <c:v>-22</c:v>
                </c:pt>
                <c:pt idx="18">
                  <c:v>-11</c:v>
                </c:pt>
                <c:pt idx="19">
                  <c:v>13</c:v>
                </c:pt>
                <c:pt idx="20">
                  <c:v>30</c:v>
                </c:pt>
                <c:pt idx="21">
                  <c:v>-18</c:v>
                </c:pt>
                <c:pt idx="22">
                  <c:v>29</c:v>
                </c:pt>
                <c:pt idx="23">
                  <c:v>16</c:v>
                </c:pt>
                <c:pt idx="24">
                  <c:v>6</c:v>
                </c:pt>
                <c:pt idx="25">
                  <c:v>30</c:v>
                </c:pt>
                <c:pt idx="26">
                  <c:v>13</c:v>
                </c:pt>
                <c:pt idx="27">
                  <c:v>-16</c:v>
                </c:pt>
                <c:pt idx="28">
                  <c:v>-16</c:v>
                </c:pt>
                <c:pt idx="29">
                  <c:v>16</c:v>
                </c:pt>
              </c:numCache>
            </c:numRef>
          </c:xVal>
          <c:yVal>
            <c:numRef>
              <c:f>Large!$D$4:$D$33</c:f>
              <c:numCache>
                <c:formatCode>General</c:formatCode>
                <c:ptCount val="30"/>
                <c:pt idx="0">
                  <c:v>-30</c:v>
                </c:pt>
                <c:pt idx="1">
                  <c:v>-13</c:v>
                </c:pt>
                <c:pt idx="2">
                  <c:v>18</c:v>
                </c:pt>
                <c:pt idx="3">
                  <c:v>-19</c:v>
                </c:pt>
                <c:pt idx="4">
                  <c:v>-5</c:v>
                </c:pt>
                <c:pt idx="5">
                  <c:v>22</c:v>
                </c:pt>
                <c:pt idx="6">
                  <c:v>31</c:v>
                </c:pt>
                <c:pt idx="7">
                  <c:v>-7</c:v>
                </c:pt>
                <c:pt idx="8">
                  <c:v>-12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-7</c:v>
                </c:pt>
                <c:pt idx="13">
                  <c:v>-29</c:v>
                </c:pt>
                <c:pt idx="14">
                  <c:v>3</c:v>
                </c:pt>
                <c:pt idx="15">
                  <c:v>-21</c:v>
                </c:pt>
                <c:pt idx="16">
                  <c:v>9</c:v>
                </c:pt>
                <c:pt idx="17">
                  <c:v>-30</c:v>
                </c:pt>
                <c:pt idx="18">
                  <c:v>-9</c:v>
                </c:pt>
                <c:pt idx="19">
                  <c:v>10</c:v>
                </c:pt>
                <c:pt idx="20">
                  <c:v>34</c:v>
                </c:pt>
                <c:pt idx="21">
                  <c:v>-20</c:v>
                </c:pt>
                <c:pt idx="22">
                  <c:v>31</c:v>
                </c:pt>
                <c:pt idx="23">
                  <c:v>16</c:v>
                </c:pt>
                <c:pt idx="24">
                  <c:v>-4</c:v>
                </c:pt>
                <c:pt idx="25">
                  <c:v>23</c:v>
                </c:pt>
                <c:pt idx="26">
                  <c:v>14</c:v>
                </c:pt>
                <c:pt idx="27">
                  <c:v>-26</c:v>
                </c:pt>
                <c:pt idx="28">
                  <c:v>-8</c:v>
                </c:pt>
                <c:pt idx="29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D5-4CDB-8677-26615CE8C6A2}"/>
            </c:ext>
          </c:extLst>
        </c:ser>
        <c:ser>
          <c:idx val="1"/>
          <c:order val="1"/>
          <c:spPr>
            <a:ln w="254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Large!$AO$4:$AO$33</c:f>
              <c:numCache>
                <c:formatCode>General</c:formatCode>
                <c:ptCount val="30"/>
                <c:pt idx="0">
                  <c:v>-30</c:v>
                </c:pt>
                <c:pt idx="1">
                  <c:v>-28</c:v>
                </c:pt>
                <c:pt idx="2">
                  <c:v>-26</c:v>
                </c:pt>
                <c:pt idx="3">
                  <c:v>-24</c:v>
                </c:pt>
                <c:pt idx="4">
                  <c:v>-22</c:v>
                </c:pt>
                <c:pt idx="5">
                  <c:v>-20</c:v>
                </c:pt>
                <c:pt idx="6">
                  <c:v>-18</c:v>
                </c:pt>
                <c:pt idx="7">
                  <c:v>-16</c:v>
                </c:pt>
                <c:pt idx="8">
                  <c:v>-14</c:v>
                </c:pt>
                <c:pt idx="9">
                  <c:v>-12</c:v>
                </c:pt>
                <c:pt idx="10">
                  <c:v>-10</c:v>
                </c:pt>
                <c:pt idx="11">
                  <c:v>-8</c:v>
                </c:pt>
                <c:pt idx="12">
                  <c:v>-6</c:v>
                </c:pt>
                <c:pt idx="13">
                  <c:v>-4</c:v>
                </c:pt>
                <c:pt idx="14">
                  <c:v>-2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22</c:v>
                </c:pt>
                <c:pt idx="27">
                  <c:v>24</c:v>
                </c:pt>
                <c:pt idx="28">
                  <c:v>26</c:v>
                </c:pt>
                <c:pt idx="29">
                  <c:v>28</c:v>
                </c:pt>
              </c:numCache>
            </c:numRef>
          </c:xVal>
          <c:yVal>
            <c:numRef>
              <c:f>Large!$AP$4:$AP$33</c:f>
              <c:numCache>
                <c:formatCode>General</c:formatCode>
                <c:ptCount val="30"/>
                <c:pt idx="0">
                  <c:v>-32.394582735830561</c:v>
                </c:pt>
                <c:pt idx="1">
                  <c:v>-30.290232618636498</c:v>
                </c:pt>
                <c:pt idx="2">
                  <c:v>-28.185882501442439</c:v>
                </c:pt>
                <c:pt idx="3">
                  <c:v>-26.081532384248376</c:v>
                </c:pt>
                <c:pt idx="4">
                  <c:v>-23.977182267054317</c:v>
                </c:pt>
                <c:pt idx="5">
                  <c:v>-21.872832149860258</c:v>
                </c:pt>
                <c:pt idx="6">
                  <c:v>-19.768482032666196</c:v>
                </c:pt>
                <c:pt idx="7">
                  <c:v>-17.664131915472137</c:v>
                </c:pt>
                <c:pt idx="8">
                  <c:v>-15.559781798278078</c:v>
                </c:pt>
                <c:pt idx="9">
                  <c:v>-13.455431681084017</c:v>
                </c:pt>
                <c:pt idx="10">
                  <c:v>-11.351081563889958</c:v>
                </c:pt>
                <c:pt idx="11">
                  <c:v>-9.2467314466958968</c:v>
                </c:pt>
                <c:pt idx="12">
                  <c:v>-7.1423813295018359</c:v>
                </c:pt>
                <c:pt idx="13">
                  <c:v>-5.038031212307776</c:v>
                </c:pt>
                <c:pt idx="14">
                  <c:v>-2.9336810951137151</c:v>
                </c:pt>
                <c:pt idx="15">
                  <c:v>-0.82933097791965482</c:v>
                </c:pt>
                <c:pt idx="16">
                  <c:v>1.2750191392744057</c:v>
                </c:pt>
                <c:pt idx="17">
                  <c:v>3.3793692564684661</c:v>
                </c:pt>
                <c:pt idx="18">
                  <c:v>5.4837193736625256</c:v>
                </c:pt>
                <c:pt idx="19">
                  <c:v>7.5880694908565864</c:v>
                </c:pt>
                <c:pt idx="20">
                  <c:v>9.6924196080506473</c:v>
                </c:pt>
                <c:pt idx="21">
                  <c:v>11.796769725244706</c:v>
                </c:pt>
                <c:pt idx="22">
                  <c:v>13.901119842438767</c:v>
                </c:pt>
                <c:pt idx="23">
                  <c:v>16.00546995963283</c:v>
                </c:pt>
                <c:pt idx="24">
                  <c:v>18.109820076826889</c:v>
                </c:pt>
                <c:pt idx="25">
                  <c:v>20.214170194020951</c:v>
                </c:pt>
                <c:pt idx="26">
                  <c:v>22.318520311215011</c:v>
                </c:pt>
                <c:pt idx="27">
                  <c:v>24.42287042840907</c:v>
                </c:pt>
                <c:pt idx="28">
                  <c:v>26.527220545603132</c:v>
                </c:pt>
                <c:pt idx="29">
                  <c:v>28.631570662797191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D5-4CDB-8677-26615CE8C6A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Large!$C$29:$C$33</c:f>
              <c:numCache>
                <c:formatCode>General</c:formatCode>
                <c:ptCount val="5"/>
                <c:pt idx="0">
                  <c:v>30</c:v>
                </c:pt>
                <c:pt idx="1">
                  <c:v>13</c:v>
                </c:pt>
                <c:pt idx="2">
                  <c:v>-16</c:v>
                </c:pt>
                <c:pt idx="3">
                  <c:v>-16</c:v>
                </c:pt>
                <c:pt idx="4">
                  <c:v>16</c:v>
                </c:pt>
              </c:numCache>
            </c:numRef>
          </c:xVal>
          <c:yVal>
            <c:numRef>
              <c:f>Large!$D$29:$D$33</c:f>
              <c:numCache>
                <c:formatCode>General</c:formatCode>
                <c:ptCount val="5"/>
                <c:pt idx="0">
                  <c:v>23</c:v>
                </c:pt>
                <c:pt idx="1">
                  <c:v>14</c:v>
                </c:pt>
                <c:pt idx="2">
                  <c:v>-26</c:v>
                </c:pt>
                <c:pt idx="3">
                  <c:v>-8</c:v>
                </c:pt>
                <c:pt idx="4">
                  <c:v>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D5-4CDB-8677-26615CE8C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058648"/>
        <c:axId val="419057008"/>
      </c:scatterChart>
      <c:valAx>
        <c:axId val="41905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57008"/>
        <c:crosses val="autoZero"/>
        <c:crossBetween val="midCat"/>
      </c:valAx>
      <c:valAx>
        <c:axId val="41905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58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533400</xdr:colOff>
      <xdr:row>9</xdr:row>
      <xdr:rowOff>142875</xdr:rowOff>
    </xdr:from>
    <xdr:to>
      <xdr:col>28</xdr:col>
      <xdr:colOff>38099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7E7E4E-BE08-4C2B-B6E5-13117642C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180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7600A-5C32-4F88-9DB1-B94EE70DB3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7"/>
  <sheetViews>
    <sheetView workbookViewId="0">
      <selection activeCell="B17" sqref="B17"/>
    </sheetView>
  </sheetViews>
  <sheetFormatPr defaultRowHeight="15" x14ac:dyDescent="0.25"/>
  <cols>
    <col min="5" max="5" width="9.140625" bestFit="1" customWidth="1"/>
    <col min="11" max="12" width="6.140625" customWidth="1"/>
  </cols>
  <sheetData>
    <row r="1" spans="2:21" x14ac:dyDescent="0.25">
      <c r="K1" s="30"/>
    </row>
    <row r="2" spans="2:21" ht="15.75" thickBot="1" x14ac:dyDescent="0.3">
      <c r="B2" s="22" t="s">
        <v>0</v>
      </c>
      <c r="C2" s="22" t="s">
        <v>1</v>
      </c>
      <c r="D2" s="22" t="s">
        <v>2</v>
      </c>
      <c r="G2" s="1" t="s">
        <v>3</v>
      </c>
      <c r="K2" s="30"/>
      <c r="N2" s="1" t="s">
        <v>3</v>
      </c>
    </row>
    <row r="3" spans="2:21" x14ac:dyDescent="0.25">
      <c r="B3" s="25">
        <v>1.1000000000000001</v>
      </c>
      <c r="C3" s="25">
        <v>11.1111</v>
      </c>
      <c r="D3" s="25">
        <v>1</v>
      </c>
      <c r="G3" s="2">
        <v>1</v>
      </c>
      <c r="H3" s="3">
        <f>D3</f>
        <v>1</v>
      </c>
      <c r="K3" s="30"/>
      <c r="N3" s="2">
        <v>1</v>
      </c>
      <c r="O3" s="3">
        <f>D3</f>
        <v>1</v>
      </c>
      <c r="Q3" s="2">
        <f>C3</f>
        <v>11.1111</v>
      </c>
      <c r="R3" s="11">
        <v>0</v>
      </c>
      <c r="S3" s="11">
        <v>0</v>
      </c>
      <c r="T3" s="11">
        <v>0</v>
      </c>
      <c r="U3" s="3">
        <v>0</v>
      </c>
    </row>
    <row r="4" spans="2:21" x14ac:dyDescent="0.25">
      <c r="B4" s="25">
        <v>2.5</v>
      </c>
      <c r="C4" s="25">
        <v>25</v>
      </c>
      <c r="D4" s="25">
        <v>2</v>
      </c>
      <c r="G4" s="4">
        <v>1</v>
      </c>
      <c r="H4" s="5">
        <f>D4</f>
        <v>2</v>
      </c>
      <c r="K4" s="30"/>
      <c r="N4" s="4">
        <v>1</v>
      </c>
      <c r="O4" s="5">
        <f>D4</f>
        <v>2</v>
      </c>
      <c r="Q4" s="4">
        <v>0</v>
      </c>
      <c r="R4" s="12">
        <f>C4</f>
        <v>25</v>
      </c>
      <c r="S4" s="12">
        <v>0</v>
      </c>
      <c r="T4" s="12">
        <v>0</v>
      </c>
      <c r="U4" s="5">
        <v>0</v>
      </c>
    </row>
    <row r="5" spans="2:21" x14ac:dyDescent="0.25">
      <c r="B5" s="25">
        <v>3.4</v>
      </c>
      <c r="C5" s="25">
        <v>25</v>
      </c>
      <c r="D5" s="25">
        <v>3</v>
      </c>
      <c r="G5" s="4">
        <v>1</v>
      </c>
      <c r="H5" s="5">
        <f>D5</f>
        <v>3</v>
      </c>
      <c r="K5" s="30"/>
      <c r="N5" s="4">
        <v>1</v>
      </c>
      <c r="O5" s="5">
        <f>D5</f>
        <v>3</v>
      </c>
      <c r="Q5" s="4">
        <v>0</v>
      </c>
      <c r="R5" s="12">
        <v>0</v>
      </c>
      <c r="S5" s="12">
        <f>C5</f>
        <v>25</v>
      </c>
      <c r="T5" s="12">
        <v>0</v>
      </c>
      <c r="U5" s="5">
        <v>0</v>
      </c>
    </row>
    <row r="6" spans="2:21" x14ac:dyDescent="0.25">
      <c r="B6" s="25">
        <v>3.8</v>
      </c>
      <c r="C6" s="25">
        <v>100</v>
      </c>
      <c r="D6" s="25">
        <v>4</v>
      </c>
      <c r="G6" s="4">
        <v>1</v>
      </c>
      <c r="H6" s="5">
        <f>D6</f>
        <v>4</v>
      </c>
      <c r="K6" s="30"/>
      <c r="N6" s="4">
        <v>1</v>
      </c>
      <c r="O6" s="5">
        <f>D6</f>
        <v>4</v>
      </c>
      <c r="Q6" s="4">
        <v>0</v>
      </c>
      <c r="R6" s="12">
        <v>0</v>
      </c>
      <c r="S6" s="12">
        <v>0</v>
      </c>
      <c r="T6" s="12">
        <f>C6</f>
        <v>100</v>
      </c>
      <c r="U6" s="5">
        <v>0</v>
      </c>
    </row>
    <row r="7" spans="2:21" ht="15.75" thickBot="1" x14ac:dyDescent="0.3">
      <c r="B7" s="25">
        <v>7</v>
      </c>
      <c r="C7" s="25">
        <v>4</v>
      </c>
      <c r="D7" s="25">
        <v>5</v>
      </c>
      <c r="G7" s="6">
        <v>1</v>
      </c>
      <c r="H7" s="7">
        <f>D7</f>
        <v>5</v>
      </c>
      <c r="K7" s="30"/>
      <c r="N7" s="6">
        <v>1</v>
      </c>
      <c r="O7" s="7">
        <f>D7</f>
        <v>5</v>
      </c>
      <c r="Q7" s="6">
        <v>0</v>
      </c>
      <c r="R7" s="13">
        <v>0</v>
      </c>
      <c r="S7" s="13">
        <v>0</v>
      </c>
      <c r="T7" s="13">
        <v>0</v>
      </c>
      <c r="U7" s="7">
        <f>C7</f>
        <v>4</v>
      </c>
    </row>
    <row r="8" spans="2:21" x14ac:dyDescent="0.25">
      <c r="K8" s="30"/>
    </row>
    <row r="9" spans="2:21" ht="15.75" thickBot="1" x14ac:dyDescent="0.3">
      <c r="G9" t="s">
        <v>4</v>
      </c>
      <c r="K9" s="30"/>
      <c r="N9" t="s">
        <v>9</v>
      </c>
    </row>
    <row r="10" spans="2:21" x14ac:dyDescent="0.25">
      <c r="G10" s="2">
        <f t="array" ref="G10:H11">MMULT(TRANSPOSE(G3:H7),G3:H7)</f>
        <v>5</v>
      </c>
      <c r="H10" s="3">
        <v>15</v>
      </c>
      <c r="K10" s="30"/>
      <c r="N10" s="18">
        <f t="array" ref="N10:O11">MMULT(TRANSPOSE(N3:O7),MMULT(Q3:U7,N3:O7))</f>
        <v>165.11109999999999</v>
      </c>
      <c r="O10" s="19">
        <v>556.11109999999996</v>
      </c>
    </row>
    <row r="11" spans="2:21" ht="15.75" thickBot="1" x14ac:dyDescent="0.3">
      <c r="G11" s="6">
        <v>15</v>
      </c>
      <c r="H11" s="7">
        <v>55</v>
      </c>
      <c r="K11" s="30"/>
      <c r="N11" s="20">
        <v>556.11109999999996</v>
      </c>
      <c r="O11" s="21">
        <v>2036.1111000000001</v>
      </c>
    </row>
    <row r="12" spans="2:21" x14ac:dyDescent="0.25">
      <c r="K12" s="30"/>
    </row>
    <row r="13" spans="2:21" ht="15.75" thickBot="1" x14ac:dyDescent="0.3">
      <c r="G13" t="s">
        <v>5</v>
      </c>
      <c r="K13" s="30"/>
      <c r="N13" t="s">
        <v>5</v>
      </c>
    </row>
    <row r="14" spans="2:21" x14ac:dyDescent="0.25">
      <c r="G14" s="14">
        <f t="array" ref="G14:H15">MINVERSE(G10:H11)</f>
        <v>1.1000000000000005</v>
      </c>
      <c r="H14" s="15">
        <v>-0.3000000000000001</v>
      </c>
      <c r="K14" s="30"/>
      <c r="N14" s="14">
        <f t="array" ref="N14:O15">MINVERSE(N10:O11)</f>
        <v>7.5621616156789306E-2</v>
      </c>
      <c r="O14" s="15">
        <v>-2.0654089133313926E-2</v>
      </c>
    </row>
    <row r="15" spans="2:21" ht="15.75" thickBot="1" x14ac:dyDescent="0.3">
      <c r="G15" s="16">
        <v>-0.3000000000000001</v>
      </c>
      <c r="H15" s="17">
        <v>0.10000000000000003</v>
      </c>
      <c r="K15" s="30"/>
      <c r="N15" s="16">
        <v>-2.0654089133313926E-2</v>
      </c>
      <c r="O15" s="17">
        <v>6.1322627372471239E-3</v>
      </c>
    </row>
    <row r="16" spans="2:21" x14ac:dyDescent="0.25">
      <c r="K16" s="30"/>
    </row>
    <row r="17" spans="2:22" ht="15.75" thickBot="1" x14ac:dyDescent="0.3">
      <c r="G17" t="s">
        <v>6</v>
      </c>
      <c r="K17" s="30"/>
      <c r="N17" t="s">
        <v>10</v>
      </c>
    </row>
    <row r="18" spans="2:22" x14ac:dyDescent="0.25">
      <c r="G18" s="8">
        <f t="array" ref="G18:G19">MMULT(TRANSPOSE(G3:H7),B3:B7)</f>
        <v>17.8</v>
      </c>
      <c r="K18" s="30"/>
      <c r="N18" s="8">
        <f t="array" ref="N18:N19">MMULT(TRANSPOSE(N3:O7),MMULT(Q3:U7,B3:B7))</f>
        <v>567.72221000000002</v>
      </c>
    </row>
    <row r="19" spans="2:22" ht="15.75" thickBot="1" x14ac:dyDescent="0.3">
      <c r="G19" s="9">
        <v>66.5</v>
      </c>
      <c r="K19" s="30"/>
      <c r="N19" s="9">
        <v>2052.2222099999999</v>
      </c>
    </row>
    <row r="20" spans="2:22" ht="15.75" thickBot="1" x14ac:dyDescent="0.3">
      <c r="K20" s="30"/>
    </row>
    <row r="21" spans="2:22" x14ac:dyDescent="0.25">
      <c r="F21" s="10" t="s">
        <v>7</v>
      </c>
      <c r="G21" s="8">
        <f t="array" ref="G21:G22">MMULT(G14:H15,G18:G19)</f>
        <v>-0.36999999999999744</v>
      </c>
      <c r="K21" s="30"/>
      <c r="M21" s="10" t="s">
        <v>7</v>
      </c>
      <c r="N21" s="8">
        <f t="array" ref="N21:N22">MMULT(N14:O15,N18:N19)</f>
        <v>0.54529060159764242</v>
      </c>
    </row>
    <row r="22" spans="2:22" ht="15.75" thickBot="1" x14ac:dyDescent="0.3">
      <c r="F22" s="10" t="s">
        <v>8</v>
      </c>
      <c r="G22" s="9">
        <v>1.3100000000000005</v>
      </c>
      <c r="K22" s="30"/>
      <c r="M22" s="10" t="s">
        <v>8</v>
      </c>
      <c r="N22" s="9">
        <v>0.85898065863197459</v>
      </c>
    </row>
    <row r="23" spans="2:22" x14ac:dyDescent="0.25">
      <c r="K23" s="30"/>
    </row>
    <row r="24" spans="2:22" x14ac:dyDescent="0.25">
      <c r="K24" s="30"/>
    </row>
    <row r="25" spans="2:22" x14ac:dyDescent="0.25">
      <c r="K25" s="30"/>
    </row>
    <row r="26" spans="2:22" ht="15.75" thickBot="1" x14ac:dyDescent="0.3">
      <c r="B26" s="22" t="s">
        <v>17</v>
      </c>
      <c r="C26" s="22" t="s">
        <v>2</v>
      </c>
      <c r="D26" s="22" t="s">
        <v>0</v>
      </c>
      <c r="E26" s="22" t="s">
        <v>11</v>
      </c>
      <c r="F26" s="22" t="s">
        <v>12</v>
      </c>
      <c r="G26" s="22" t="s">
        <v>15</v>
      </c>
      <c r="H26" s="22" t="s">
        <v>16</v>
      </c>
      <c r="I26" s="22" t="s">
        <v>14</v>
      </c>
      <c r="J26" s="22" t="s">
        <v>13</v>
      </c>
      <c r="K26" s="30"/>
      <c r="N26" s="22" t="s">
        <v>17</v>
      </c>
      <c r="O26" s="22" t="s">
        <v>2</v>
      </c>
      <c r="P26" s="22" t="s">
        <v>0</v>
      </c>
      <c r="Q26" s="22" t="s">
        <v>11</v>
      </c>
      <c r="R26" s="22" t="s">
        <v>12</v>
      </c>
      <c r="S26" s="22" t="s">
        <v>15</v>
      </c>
      <c r="T26" s="22" t="s">
        <v>16</v>
      </c>
      <c r="U26" s="22" t="s">
        <v>14</v>
      </c>
      <c r="V26" s="22" t="s">
        <v>13</v>
      </c>
    </row>
    <row r="27" spans="2:22" x14ac:dyDescent="0.25">
      <c r="B27">
        <v>1</v>
      </c>
      <c r="C27" s="23">
        <f>D3</f>
        <v>1</v>
      </c>
      <c r="D27" s="23">
        <f>B3</f>
        <v>1.1000000000000001</v>
      </c>
      <c r="E27" s="23">
        <f>SUM($C$27:C27)</f>
        <v>1</v>
      </c>
      <c r="F27" s="23">
        <f>SUM($D$27:D27)</f>
        <v>1.1000000000000001</v>
      </c>
      <c r="G27" s="23">
        <f>C27^2</f>
        <v>1</v>
      </c>
      <c r="H27" s="23">
        <f>C27*D27</f>
        <v>1.1000000000000001</v>
      </c>
      <c r="I27" s="23">
        <f>SUM($G$27:G27)</f>
        <v>1</v>
      </c>
      <c r="J27" s="23">
        <f>SUM($H$27:H27)</f>
        <v>1.1000000000000001</v>
      </c>
      <c r="K27" s="30"/>
      <c r="N27">
        <v>1</v>
      </c>
      <c r="O27" s="23">
        <f>D3</f>
        <v>1</v>
      </c>
      <c r="P27" s="23">
        <f>B3</f>
        <v>1.1000000000000001</v>
      </c>
      <c r="Q27" s="23">
        <f>SUM($O$27:O27)</f>
        <v>1</v>
      </c>
      <c r="R27" s="23">
        <f>SUM($P$27:P27)</f>
        <v>1.1000000000000001</v>
      </c>
      <c r="S27" s="23">
        <f>O27^2</f>
        <v>1</v>
      </c>
      <c r="T27" s="23">
        <f>O27*P27</f>
        <v>1.1000000000000001</v>
      </c>
      <c r="U27" s="23">
        <f>SUM($S$27:S27)</f>
        <v>1</v>
      </c>
      <c r="V27" s="23">
        <f>SUM($T$27:T27)</f>
        <v>1.1000000000000001</v>
      </c>
    </row>
    <row r="28" spans="2:22" x14ac:dyDescent="0.25">
      <c r="B28">
        <f>B27+1</f>
        <v>2</v>
      </c>
      <c r="C28" s="23">
        <f>D4</f>
        <v>2</v>
      </c>
      <c r="D28" s="23">
        <f>B4</f>
        <v>2.5</v>
      </c>
      <c r="E28" s="23">
        <f>SUM($C$27:C28)</f>
        <v>3</v>
      </c>
      <c r="F28" s="23">
        <f>SUM($D$27:D28)</f>
        <v>3.6</v>
      </c>
      <c r="G28" s="23">
        <f>C28^2</f>
        <v>4</v>
      </c>
      <c r="H28" s="23">
        <f>C28*D28</f>
        <v>5</v>
      </c>
      <c r="I28" s="23">
        <f>SUM($G$27:G28)</f>
        <v>5</v>
      </c>
      <c r="J28" s="23">
        <f>SUM($H$27:H28)</f>
        <v>6.1</v>
      </c>
      <c r="K28" s="30"/>
      <c r="N28">
        <f>N27+1</f>
        <v>2</v>
      </c>
      <c r="O28" s="23">
        <f t="shared" ref="O28:O31" si="0">D4</f>
        <v>2</v>
      </c>
      <c r="P28" s="23">
        <f t="shared" ref="P28:P31" si="1">B4</f>
        <v>2.5</v>
      </c>
      <c r="Q28" s="23">
        <f>SUM($O$27:O28)</f>
        <v>3</v>
      </c>
      <c r="R28" s="23">
        <f>SUM($P$27:P28)</f>
        <v>3.6</v>
      </c>
      <c r="S28" s="23">
        <f>O28^2</f>
        <v>4</v>
      </c>
      <c r="T28" s="23">
        <f>O28*P28</f>
        <v>5</v>
      </c>
      <c r="U28" s="23">
        <f>SUM($S$27:S28)</f>
        <v>5</v>
      </c>
      <c r="V28" s="23">
        <f>SUM($T$27:T28)</f>
        <v>6.1</v>
      </c>
    </row>
    <row r="29" spans="2:22" x14ac:dyDescent="0.25">
      <c r="B29">
        <f t="shared" ref="B29:B31" si="2">B28+1</f>
        <v>3</v>
      </c>
      <c r="C29" s="23">
        <f>D5</f>
        <v>3</v>
      </c>
      <c r="D29" s="23">
        <f>B5</f>
        <v>3.4</v>
      </c>
      <c r="E29" s="23">
        <f>SUM($C$27:C29)</f>
        <v>6</v>
      </c>
      <c r="F29" s="23">
        <f>SUM($D$27:D29)</f>
        <v>7</v>
      </c>
      <c r="G29" s="23">
        <f>C29^2</f>
        <v>9</v>
      </c>
      <c r="H29" s="23">
        <f>C29*D29</f>
        <v>10.199999999999999</v>
      </c>
      <c r="I29" s="23">
        <f>SUM($G$27:G29)</f>
        <v>14</v>
      </c>
      <c r="J29" s="23">
        <f>SUM($H$27:H29)</f>
        <v>16.299999999999997</v>
      </c>
      <c r="K29" s="30"/>
      <c r="N29">
        <f t="shared" ref="N29:N31" si="3">N28+1</f>
        <v>3</v>
      </c>
      <c r="O29" s="23">
        <f t="shared" si="0"/>
        <v>3</v>
      </c>
      <c r="P29" s="23">
        <f t="shared" si="1"/>
        <v>3.4</v>
      </c>
      <c r="Q29" s="23">
        <f>SUM($O$27:O29)</f>
        <v>6</v>
      </c>
      <c r="R29" s="23">
        <f>SUM($P$27:P29)</f>
        <v>7</v>
      </c>
      <c r="S29" s="23">
        <f>O29^2</f>
        <v>9</v>
      </c>
      <c r="T29" s="23">
        <f>O29*P29</f>
        <v>10.199999999999999</v>
      </c>
      <c r="U29" s="23">
        <f>SUM($S$27:S29)</f>
        <v>14</v>
      </c>
      <c r="V29" s="23">
        <f>SUM($T$27:T29)</f>
        <v>16.299999999999997</v>
      </c>
    </row>
    <row r="30" spans="2:22" x14ac:dyDescent="0.25">
      <c r="B30">
        <f t="shared" si="2"/>
        <v>4</v>
      </c>
      <c r="C30" s="23">
        <f>D6</f>
        <v>4</v>
      </c>
      <c r="D30" s="23">
        <f>B6</f>
        <v>3.8</v>
      </c>
      <c r="E30" s="23">
        <f>SUM($C$27:C30)</f>
        <v>10</v>
      </c>
      <c r="F30" s="23">
        <f>SUM($D$27:D30)</f>
        <v>10.8</v>
      </c>
      <c r="G30" s="23">
        <f>C30^2</f>
        <v>16</v>
      </c>
      <c r="H30" s="23">
        <f>C30*D30</f>
        <v>15.2</v>
      </c>
      <c r="I30" s="23">
        <f>SUM($G$27:G30)</f>
        <v>30</v>
      </c>
      <c r="J30" s="23">
        <f>SUM($H$27:H30)</f>
        <v>31.499999999999996</v>
      </c>
      <c r="K30" s="30"/>
      <c r="N30">
        <f t="shared" si="3"/>
        <v>4</v>
      </c>
      <c r="O30" s="23">
        <f t="shared" si="0"/>
        <v>4</v>
      </c>
      <c r="P30" s="23">
        <f t="shared" si="1"/>
        <v>3.8</v>
      </c>
      <c r="Q30" s="23">
        <f>SUM($O$27:O30)</f>
        <v>10</v>
      </c>
      <c r="R30" s="23">
        <f>SUM($P$27:P30)</f>
        <v>10.8</v>
      </c>
      <c r="S30" s="23">
        <f>O30^2</f>
        <v>16</v>
      </c>
      <c r="T30" s="23">
        <f>O30*P30</f>
        <v>15.2</v>
      </c>
      <c r="U30" s="23">
        <f>SUM($S$27:S30)</f>
        <v>30</v>
      </c>
      <c r="V30" s="23">
        <f>SUM($T$27:T30)</f>
        <v>31.499999999999996</v>
      </c>
    </row>
    <row r="31" spans="2:22" x14ac:dyDescent="0.25">
      <c r="B31" s="26">
        <f t="shared" si="2"/>
        <v>5</v>
      </c>
      <c r="C31" s="23">
        <f>D7</f>
        <v>5</v>
      </c>
      <c r="D31" s="23">
        <f>B7</f>
        <v>7</v>
      </c>
      <c r="E31" s="24">
        <f>SUM($C$27:C31)</f>
        <v>15</v>
      </c>
      <c r="F31" s="24">
        <f>SUM($D$27:D31)</f>
        <v>17.8</v>
      </c>
      <c r="G31" s="23">
        <f>C31^2</f>
        <v>25</v>
      </c>
      <c r="H31" s="23">
        <f>C31*D31</f>
        <v>35</v>
      </c>
      <c r="I31" s="24">
        <f>SUM($G$27:G31)</f>
        <v>55</v>
      </c>
      <c r="J31" s="24">
        <f>SUM($H$27:H31)</f>
        <v>66.5</v>
      </c>
      <c r="K31" s="30"/>
      <c r="N31" s="26">
        <f t="shared" si="3"/>
        <v>5</v>
      </c>
      <c r="O31" s="23">
        <f t="shared" si="0"/>
        <v>5</v>
      </c>
      <c r="P31" s="23">
        <f t="shared" si="1"/>
        <v>7</v>
      </c>
      <c r="Q31" s="24">
        <f>SUM($O$27:O31)</f>
        <v>15</v>
      </c>
      <c r="R31" s="24">
        <f>SUM($P$27:P31)</f>
        <v>17.8</v>
      </c>
      <c r="S31" s="23">
        <f>O31^2</f>
        <v>25</v>
      </c>
      <c r="T31" s="23">
        <f>O31*P31</f>
        <v>35</v>
      </c>
      <c r="U31" s="24">
        <f>SUM($S$27:S31)</f>
        <v>55</v>
      </c>
      <c r="V31" s="24">
        <f>SUM($T$27:T31)</f>
        <v>66.5</v>
      </c>
    </row>
    <row r="32" spans="2:22" x14ac:dyDescent="0.25">
      <c r="K32" s="30"/>
    </row>
    <row r="33" spans="5:19" x14ac:dyDescent="0.25">
      <c r="E33" s="10" t="s">
        <v>7</v>
      </c>
      <c r="F33" s="29">
        <f>F31*I31-E31*J31</f>
        <v>-18.5</v>
      </c>
      <c r="G33" s="27">
        <f>F33/F34</f>
        <v>-0.37</v>
      </c>
      <c r="K33" s="30"/>
      <c r="Q33" s="10" t="s">
        <v>7</v>
      </c>
      <c r="R33" s="29">
        <f>R31*U31-Q31*V31</f>
        <v>-18.5</v>
      </c>
      <c r="S33" s="27">
        <f>R33/R34</f>
        <v>-0.37</v>
      </c>
    </row>
    <row r="34" spans="5:19" x14ac:dyDescent="0.25">
      <c r="F34" s="28">
        <f>B31*I31-E31^2</f>
        <v>50</v>
      </c>
      <c r="K34" s="30"/>
      <c r="R34" s="28">
        <f>N31*U31-Q31^2</f>
        <v>50</v>
      </c>
    </row>
    <row r="35" spans="5:19" x14ac:dyDescent="0.25">
      <c r="K35" s="30"/>
    </row>
    <row r="36" spans="5:19" x14ac:dyDescent="0.25">
      <c r="E36" s="10" t="s">
        <v>18</v>
      </c>
      <c r="F36" s="29">
        <f>B31*J31-E31*F31</f>
        <v>65.5</v>
      </c>
      <c r="G36" s="27">
        <f>F36/F37</f>
        <v>1.31</v>
      </c>
      <c r="K36" s="30"/>
      <c r="Q36" s="10" t="s">
        <v>18</v>
      </c>
      <c r="R36" s="29">
        <f>N31*V31-Q31*R31</f>
        <v>65.5</v>
      </c>
      <c r="S36" s="27">
        <f>R36/R37</f>
        <v>1.31</v>
      </c>
    </row>
    <row r="37" spans="5:19" x14ac:dyDescent="0.25">
      <c r="F37" s="28">
        <f>B31*I31-E31^2</f>
        <v>50</v>
      </c>
      <c r="K37" s="30"/>
      <c r="R37" s="28">
        <f>N31*U31-Q31^2</f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51"/>
  <sheetViews>
    <sheetView workbookViewId="0">
      <selection activeCell="F36" sqref="F36"/>
    </sheetView>
  </sheetViews>
  <sheetFormatPr defaultRowHeight="15" x14ac:dyDescent="0.25"/>
  <cols>
    <col min="1" max="1" width="5.28515625" customWidth="1"/>
    <col min="12" max="13" width="6.140625" customWidth="1"/>
    <col min="20" max="20" width="9.5703125" bestFit="1" customWidth="1"/>
    <col min="24" max="24" width="11.42578125" bestFit="1" customWidth="1"/>
    <col min="25" max="25" width="10.42578125" bestFit="1" customWidth="1"/>
  </cols>
  <sheetData>
    <row r="1" spans="2:22" x14ac:dyDescent="0.25">
      <c r="C1">
        <v>0.8</v>
      </c>
      <c r="L1" s="30"/>
    </row>
    <row r="2" spans="2:22" ht="15.75" thickBot="1" x14ac:dyDescent="0.3">
      <c r="B2" s="22" t="s">
        <v>0</v>
      </c>
      <c r="C2" s="22" t="s">
        <v>1</v>
      </c>
      <c r="D2" s="22" t="s">
        <v>2</v>
      </c>
      <c r="H2" s="1" t="s">
        <v>3</v>
      </c>
      <c r="L2" s="30"/>
      <c r="O2" s="1" t="s">
        <v>3</v>
      </c>
    </row>
    <row r="3" spans="2:22" x14ac:dyDescent="0.25">
      <c r="B3" s="25">
        <v>1.1000000000000001</v>
      </c>
      <c r="C3" s="25">
        <v>0.90100000000000002</v>
      </c>
      <c r="D3" s="25">
        <v>1</v>
      </c>
      <c r="H3" s="2">
        <v>1</v>
      </c>
      <c r="I3" s="3">
        <f>D3</f>
        <v>1</v>
      </c>
      <c r="L3" s="30"/>
      <c r="O3" s="2">
        <v>1</v>
      </c>
      <c r="P3" s="3">
        <f>D3</f>
        <v>1</v>
      </c>
      <c r="R3" s="2">
        <f>C3</f>
        <v>0.90100000000000002</v>
      </c>
      <c r="S3" s="11">
        <v>0</v>
      </c>
      <c r="T3" s="11">
        <v>0</v>
      </c>
      <c r="U3" s="11">
        <v>0</v>
      </c>
      <c r="V3" s="3">
        <v>0</v>
      </c>
    </row>
    <row r="4" spans="2:22" x14ac:dyDescent="0.25">
      <c r="B4" s="25">
        <v>2.5</v>
      </c>
      <c r="C4" s="25">
        <f>C3*$C$1</f>
        <v>0.72080000000000011</v>
      </c>
      <c r="D4" s="25">
        <v>2</v>
      </c>
      <c r="H4" s="4">
        <v>1</v>
      </c>
      <c r="I4" s="5">
        <f>D4</f>
        <v>2</v>
      </c>
      <c r="L4" s="30"/>
      <c r="O4" s="4">
        <v>1</v>
      </c>
      <c r="P4" s="5">
        <f>D4</f>
        <v>2</v>
      </c>
      <c r="R4" s="4">
        <v>0</v>
      </c>
      <c r="S4" s="12">
        <f>C4</f>
        <v>0.72080000000000011</v>
      </c>
      <c r="T4" s="12">
        <v>0</v>
      </c>
      <c r="U4" s="12">
        <v>0</v>
      </c>
      <c r="V4" s="5">
        <v>0</v>
      </c>
    </row>
    <row r="5" spans="2:22" x14ac:dyDescent="0.25">
      <c r="B5" s="25">
        <v>3.4</v>
      </c>
      <c r="C5" s="25">
        <f t="shared" ref="C5:C7" si="0">C4*$C$1</f>
        <v>0.57664000000000015</v>
      </c>
      <c r="D5" s="25">
        <v>3</v>
      </c>
      <c r="H5" s="4">
        <v>1</v>
      </c>
      <c r="I5" s="5">
        <f>D5</f>
        <v>3</v>
      </c>
      <c r="L5" s="30"/>
      <c r="O5" s="4">
        <v>1</v>
      </c>
      <c r="P5" s="5">
        <f>D5</f>
        <v>3</v>
      </c>
      <c r="R5" s="4">
        <v>0</v>
      </c>
      <c r="S5" s="12">
        <v>0</v>
      </c>
      <c r="T5" s="12">
        <f>C5</f>
        <v>0.57664000000000015</v>
      </c>
      <c r="U5" s="12">
        <v>0</v>
      </c>
      <c r="V5" s="5">
        <v>0</v>
      </c>
    </row>
    <row r="6" spans="2:22" x14ac:dyDescent="0.25">
      <c r="B6" s="25">
        <v>3.8</v>
      </c>
      <c r="C6" s="25">
        <f t="shared" si="0"/>
        <v>0.46131200000000017</v>
      </c>
      <c r="D6" s="25">
        <v>4</v>
      </c>
      <c r="H6" s="4">
        <v>1</v>
      </c>
      <c r="I6" s="5">
        <f>D6</f>
        <v>4</v>
      </c>
      <c r="L6" s="30"/>
      <c r="O6" s="4">
        <v>1</v>
      </c>
      <c r="P6" s="5">
        <f>D6</f>
        <v>4</v>
      </c>
      <c r="R6" s="4">
        <v>0</v>
      </c>
      <c r="S6" s="12">
        <v>0</v>
      </c>
      <c r="T6" s="12">
        <v>0</v>
      </c>
      <c r="U6" s="12">
        <f>C6</f>
        <v>0.46131200000000017</v>
      </c>
      <c r="V6" s="5">
        <v>0</v>
      </c>
    </row>
    <row r="7" spans="2:22" ht="15.75" thickBot="1" x14ac:dyDescent="0.3">
      <c r="B7" s="25">
        <v>7</v>
      </c>
      <c r="C7" s="25">
        <f t="shared" si="0"/>
        <v>0.36904960000000014</v>
      </c>
      <c r="D7" s="25">
        <v>5</v>
      </c>
      <c r="H7" s="6">
        <v>1</v>
      </c>
      <c r="I7" s="7">
        <f>D7</f>
        <v>5</v>
      </c>
      <c r="L7" s="30"/>
      <c r="O7" s="6">
        <v>1</v>
      </c>
      <c r="P7" s="7">
        <f>D7</f>
        <v>5</v>
      </c>
      <c r="R7" s="6">
        <v>0</v>
      </c>
      <c r="S7" s="13">
        <v>0</v>
      </c>
      <c r="T7" s="13">
        <v>0</v>
      </c>
      <c r="U7" s="13">
        <v>0</v>
      </c>
      <c r="V7" s="7">
        <f>C7</f>
        <v>0.36904960000000014</v>
      </c>
    </row>
    <row r="8" spans="2:22" x14ac:dyDescent="0.25">
      <c r="L8" s="30"/>
    </row>
    <row r="9" spans="2:22" ht="15.75" thickBot="1" x14ac:dyDescent="0.3">
      <c r="H9" t="s">
        <v>4</v>
      </c>
      <c r="L9" s="30"/>
      <c r="O9" t="s">
        <v>9</v>
      </c>
    </row>
    <row r="10" spans="2:22" x14ac:dyDescent="0.25">
      <c r="H10" s="31">
        <f t="array" ref="H10:I11">MMULT(TRANSPOSE(H3:I7),H3:I7)</f>
        <v>5</v>
      </c>
      <c r="I10" s="33">
        <v>15</v>
      </c>
      <c r="L10" s="30"/>
      <c r="O10" s="31">
        <f t="array" ref="O10:P11">MMULT(TRANSPOSE(O3:P7),MMULT(R3:V7,O3:P7))</f>
        <v>3.0288016000000004</v>
      </c>
      <c r="P10" s="33">
        <v>7.7630160000000021</v>
      </c>
    </row>
    <row r="11" spans="2:22" ht="15.75" thickBot="1" x14ac:dyDescent="0.3">
      <c r="H11" s="35">
        <v>15</v>
      </c>
      <c r="I11" s="36">
        <v>55</v>
      </c>
      <c r="L11" s="30"/>
      <c r="O11" s="41">
        <v>7.7630160000000021</v>
      </c>
      <c r="P11" s="36">
        <v>25.581192000000009</v>
      </c>
    </row>
    <row r="12" spans="2:22" x14ac:dyDescent="0.25">
      <c r="L12" s="30"/>
    </row>
    <row r="13" spans="2:22" ht="15.75" thickBot="1" x14ac:dyDescent="0.3">
      <c r="H13" t="s">
        <v>5</v>
      </c>
      <c r="L13" s="30"/>
      <c r="O13" t="s">
        <v>5</v>
      </c>
    </row>
    <row r="14" spans="2:22" x14ac:dyDescent="0.25">
      <c r="H14" s="14">
        <f t="array" ref="H14:I15">MINVERSE(H10:I11)</f>
        <v>1.1000000000000005</v>
      </c>
      <c r="I14" s="15">
        <v>-0.3000000000000001</v>
      </c>
      <c r="L14" s="30"/>
      <c r="O14" s="14">
        <f t="array" ref="O14:P15">MINVERSE(O10:P11)</f>
        <v>1.4859017401731653</v>
      </c>
      <c r="P14" s="15">
        <v>-0.4509203083027612</v>
      </c>
    </row>
    <row r="15" spans="2:22" ht="15.75" thickBot="1" x14ac:dyDescent="0.3">
      <c r="H15" s="16">
        <v>-0.3000000000000001</v>
      </c>
      <c r="I15" s="17">
        <v>0.10000000000000003</v>
      </c>
      <c r="L15" s="30"/>
      <c r="O15" s="16">
        <v>-0.45092030830276109</v>
      </c>
      <c r="P15" s="17">
        <v>0.17593009614560834</v>
      </c>
    </row>
    <row r="16" spans="2:22" x14ac:dyDescent="0.25">
      <c r="L16" s="30"/>
    </row>
    <row r="17" spans="2:25" ht="15.75" thickBot="1" x14ac:dyDescent="0.3">
      <c r="H17" t="s">
        <v>6</v>
      </c>
      <c r="L17" s="30"/>
      <c r="O17" t="s">
        <v>10</v>
      </c>
    </row>
    <row r="18" spans="2:25" x14ac:dyDescent="0.25">
      <c r="H18" s="44">
        <f t="array" ref="H18:H19">MMULT(TRANSPOSE(H3:I7),B3:B7)</f>
        <v>17.8</v>
      </c>
      <c r="L18" s="30"/>
      <c r="O18" s="44">
        <f t="array" ref="O18:O19">MMULT(TRANSPOSE(O3:P7),MMULT(R3:V7,B3:B7))</f>
        <v>9.0900088000000014</v>
      </c>
    </row>
    <row r="19" spans="2:25" ht="15.75" thickBot="1" x14ac:dyDescent="0.3">
      <c r="H19" s="40">
        <v>66.5</v>
      </c>
      <c r="L19" s="30"/>
      <c r="O19" s="45">
        <v>30.405506400000007</v>
      </c>
    </row>
    <row r="20" spans="2:25" ht="15.75" thickBot="1" x14ac:dyDescent="0.3">
      <c r="L20" s="30"/>
    </row>
    <row r="21" spans="2:25" x14ac:dyDescent="0.25">
      <c r="G21" s="10" t="s">
        <v>7</v>
      </c>
      <c r="H21" s="8">
        <f t="array" ref="H21:H22">MMULT(H14:I15,H18:H19)</f>
        <v>-0.36999999999999744</v>
      </c>
      <c r="L21" s="30"/>
      <c r="N21" s="10" t="s">
        <v>7</v>
      </c>
      <c r="O21" s="47">
        <f t="array" ref="O21:O22">MMULT(O14:P15,O18:O19)</f>
        <v>-0.20360042588019489</v>
      </c>
    </row>
    <row r="22" spans="2:25" ht="15.75" thickBot="1" x14ac:dyDescent="0.3">
      <c r="G22" s="10" t="s">
        <v>8</v>
      </c>
      <c r="H22" s="9">
        <v>1.3100000000000005</v>
      </c>
      <c r="L22" s="30"/>
      <c r="N22" s="10" t="s">
        <v>8</v>
      </c>
      <c r="O22" s="48">
        <v>1.2503740937370997</v>
      </c>
    </row>
    <row r="23" spans="2:25" x14ac:dyDescent="0.25">
      <c r="L23" s="30"/>
    </row>
    <row r="24" spans="2:25" x14ac:dyDescent="0.25">
      <c r="L24" s="30"/>
    </row>
    <row r="25" spans="2:25" x14ac:dyDescent="0.25">
      <c r="L25" s="30"/>
    </row>
    <row r="26" spans="2:25" ht="15.75" thickBot="1" x14ac:dyDescent="0.3">
      <c r="B26" s="22" t="s">
        <v>2</v>
      </c>
      <c r="C26" s="22" t="s">
        <v>0</v>
      </c>
      <c r="E26" s="22" t="s">
        <v>17</v>
      </c>
      <c r="F26" s="22" t="s">
        <v>11</v>
      </c>
      <c r="G26" s="22" t="s">
        <v>12</v>
      </c>
      <c r="H26" s="22" t="s">
        <v>15</v>
      </c>
      <c r="I26" s="22" t="s">
        <v>16</v>
      </c>
      <c r="J26" s="22" t="s">
        <v>14</v>
      </c>
      <c r="K26" s="22" t="s">
        <v>13</v>
      </c>
      <c r="L26" s="30"/>
      <c r="N26" s="22" t="s">
        <v>19</v>
      </c>
      <c r="O26" s="22" t="s">
        <v>2</v>
      </c>
      <c r="P26" s="22" t="s">
        <v>0</v>
      </c>
      <c r="Q26" s="22" t="s">
        <v>23</v>
      </c>
      <c r="R26" s="22" t="s">
        <v>22</v>
      </c>
      <c r="S26" s="22" t="s">
        <v>20</v>
      </c>
      <c r="T26" s="22" t="s">
        <v>27</v>
      </c>
      <c r="U26" s="22" t="s">
        <v>25</v>
      </c>
      <c r="V26" s="22" t="s">
        <v>21</v>
      </c>
      <c r="W26" s="22" t="s">
        <v>28</v>
      </c>
      <c r="X26" s="22" t="s">
        <v>24</v>
      </c>
      <c r="Y26" s="22" t="s">
        <v>26</v>
      </c>
    </row>
    <row r="27" spans="2:25" x14ac:dyDescent="0.25">
      <c r="B27" s="23">
        <f>D3</f>
        <v>1</v>
      </c>
      <c r="C27" s="23">
        <f>B3</f>
        <v>1.1000000000000001</v>
      </c>
      <c r="E27">
        <v>1</v>
      </c>
      <c r="F27" s="23">
        <f>SUM($B$27:B27)</f>
        <v>1</v>
      </c>
      <c r="G27" s="23">
        <f>SUM($C$27:C27)</f>
        <v>1.1000000000000001</v>
      </c>
      <c r="H27" s="23">
        <f>B27^2</f>
        <v>1</v>
      </c>
      <c r="I27" s="23">
        <f>B27*C27</f>
        <v>1.1000000000000001</v>
      </c>
      <c r="J27" s="23">
        <f>SUM($H$27:H27)</f>
        <v>1</v>
      </c>
      <c r="K27" s="23">
        <f>SUM($I$27:I27)</f>
        <v>1.1000000000000001</v>
      </c>
      <c r="L27" s="30"/>
      <c r="N27">
        <f>C3</f>
        <v>0.90100000000000002</v>
      </c>
      <c r="O27" s="23">
        <f>D3</f>
        <v>1</v>
      </c>
      <c r="P27" s="23">
        <f>B3</f>
        <v>1.1000000000000001</v>
      </c>
      <c r="Q27">
        <f>N27*O27</f>
        <v>0.90100000000000002</v>
      </c>
      <c r="R27">
        <f>N27*P27</f>
        <v>0.99110000000000009</v>
      </c>
      <c r="S27">
        <f>SUM($N$27:N27)</f>
        <v>0.90100000000000002</v>
      </c>
      <c r="T27" s="23">
        <f>SUM($Q$27:Q27)</f>
        <v>0.90100000000000002</v>
      </c>
      <c r="U27" s="23">
        <f>SUM($R$27:R27)</f>
        <v>0.99110000000000009</v>
      </c>
      <c r="V27" s="23">
        <f>N27*O27^2</f>
        <v>0.90100000000000002</v>
      </c>
      <c r="W27" s="23">
        <f>N27*O27*P27</f>
        <v>0.99110000000000009</v>
      </c>
      <c r="X27" s="23">
        <f>SUM($V$27:V27)</f>
        <v>0.90100000000000002</v>
      </c>
      <c r="Y27" s="23">
        <f>SUM($W$27:W27)</f>
        <v>0.99110000000000009</v>
      </c>
    </row>
    <row r="28" spans="2:25" x14ac:dyDescent="0.25">
      <c r="B28" s="23">
        <f>D4</f>
        <v>2</v>
      </c>
      <c r="C28" s="23">
        <f>B4</f>
        <v>2.5</v>
      </c>
      <c r="E28">
        <f>E27+1</f>
        <v>2</v>
      </c>
      <c r="F28" s="23">
        <f>SUM($B$27:B28)</f>
        <v>3</v>
      </c>
      <c r="G28" s="23">
        <f>SUM($C$27:C28)</f>
        <v>3.6</v>
      </c>
      <c r="H28" s="23">
        <f>B28^2</f>
        <v>4</v>
      </c>
      <c r="I28" s="23">
        <f>B28*C28</f>
        <v>5</v>
      </c>
      <c r="J28" s="23">
        <f>SUM($H$27:H28)</f>
        <v>5</v>
      </c>
      <c r="K28" s="23">
        <f>SUM($I$27:I28)</f>
        <v>6.1</v>
      </c>
      <c r="L28" s="30"/>
      <c r="N28">
        <f t="shared" ref="N28:N31" si="1">C4</f>
        <v>0.72080000000000011</v>
      </c>
      <c r="O28" s="23">
        <f>D4</f>
        <v>2</v>
      </c>
      <c r="P28" s="23">
        <f>B4</f>
        <v>2.5</v>
      </c>
      <c r="Q28">
        <f t="shared" ref="Q28:Q31" si="2">N28*O28</f>
        <v>1.4416000000000002</v>
      </c>
      <c r="R28">
        <f t="shared" ref="R28:R31" si="3">N28*P28</f>
        <v>1.8020000000000003</v>
      </c>
      <c r="S28">
        <f>SUM($N$27:N28)</f>
        <v>1.6218000000000001</v>
      </c>
      <c r="T28" s="23">
        <f>SUM($Q$27:Q28)</f>
        <v>2.3426</v>
      </c>
      <c r="U28" s="23">
        <f>SUM($R$27:R28)</f>
        <v>2.7931000000000004</v>
      </c>
      <c r="V28" s="23">
        <f t="shared" ref="V28:V31" si="4">N28*O28^2</f>
        <v>2.8832000000000004</v>
      </c>
      <c r="W28" s="23">
        <f t="shared" ref="W28:W31" si="5">N28*O28*P28</f>
        <v>3.6040000000000005</v>
      </c>
      <c r="X28" s="23">
        <f>SUM($V$27:V28)</f>
        <v>3.7842000000000002</v>
      </c>
      <c r="Y28" s="23">
        <f>SUM($W$27:W28)</f>
        <v>4.5951000000000004</v>
      </c>
    </row>
    <row r="29" spans="2:25" x14ac:dyDescent="0.25">
      <c r="B29" s="23">
        <f>D5</f>
        <v>3</v>
      </c>
      <c r="C29" s="23">
        <f>B5</f>
        <v>3.4</v>
      </c>
      <c r="E29">
        <f t="shared" ref="E29:E31" si="6">E28+1</f>
        <v>3</v>
      </c>
      <c r="F29" s="23">
        <f>SUM($B$27:B29)</f>
        <v>6</v>
      </c>
      <c r="G29" s="23">
        <f>SUM($C$27:C29)</f>
        <v>7</v>
      </c>
      <c r="H29" s="23">
        <f>B29^2</f>
        <v>9</v>
      </c>
      <c r="I29" s="23">
        <f>B29*C29</f>
        <v>10.199999999999999</v>
      </c>
      <c r="J29" s="23">
        <f>SUM($H$27:H29)</f>
        <v>14</v>
      </c>
      <c r="K29" s="23">
        <f>SUM($I$27:I29)</f>
        <v>16.299999999999997</v>
      </c>
      <c r="L29" s="30"/>
      <c r="N29">
        <f t="shared" si="1"/>
        <v>0.57664000000000015</v>
      </c>
      <c r="O29" s="23">
        <f>D5</f>
        <v>3</v>
      </c>
      <c r="P29" s="23">
        <f>B5</f>
        <v>3.4</v>
      </c>
      <c r="Q29">
        <f t="shared" si="2"/>
        <v>1.7299200000000003</v>
      </c>
      <c r="R29">
        <f t="shared" si="3"/>
        <v>1.9605760000000005</v>
      </c>
      <c r="S29">
        <f>SUM($N$27:N29)</f>
        <v>2.1984400000000002</v>
      </c>
      <c r="T29" s="23">
        <f>SUM($Q$27:Q29)</f>
        <v>4.0725200000000008</v>
      </c>
      <c r="U29" s="23">
        <f>SUM($R$27:R29)</f>
        <v>4.7536760000000005</v>
      </c>
      <c r="V29" s="23">
        <f t="shared" si="4"/>
        <v>5.1897600000000015</v>
      </c>
      <c r="W29" s="23">
        <f t="shared" si="5"/>
        <v>5.8817280000000007</v>
      </c>
      <c r="X29" s="23">
        <f>SUM($V$27:V29)</f>
        <v>8.9739600000000017</v>
      </c>
      <c r="Y29" s="23">
        <f>SUM($W$27:W29)</f>
        <v>10.476828000000001</v>
      </c>
    </row>
    <row r="30" spans="2:25" x14ac:dyDescent="0.25">
      <c r="B30" s="23">
        <f>D6</f>
        <v>4</v>
      </c>
      <c r="C30" s="23">
        <f>B6</f>
        <v>3.8</v>
      </c>
      <c r="E30">
        <f t="shared" si="6"/>
        <v>4</v>
      </c>
      <c r="F30" s="23">
        <f>SUM($B$27:B30)</f>
        <v>10</v>
      </c>
      <c r="G30" s="23">
        <f>SUM($C$27:C30)</f>
        <v>10.8</v>
      </c>
      <c r="H30" s="23">
        <f>B30^2</f>
        <v>16</v>
      </c>
      <c r="I30" s="23">
        <f>B30*C30</f>
        <v>15.2</v>
      </c>
      <c r="J30" s="23">
        <f>SUM($H$27:H30)</f>
        <v>30</v>
      </c>
      <c r="K30" s="23">
        <f>SUM($I$27:I30)</f>
        <v>31.499999999999996</v>
      </c>
      <c r="L30" s="30"/>
      <c r="N30">
        <f t="shared" si="1"/>
        <v>0.46131200000000017</v>
      </c>
      <c r="O30" s="23">
        <f>D6</f>
        <v>4</v>
      </c>
      <c r="P30" s="23">
        <f>B6</f>
        <v>3.8</v>
      </c>
      <c r="Q30">
        <f t="shared" si="2"/>
        <v>1.8452480000000007</v>
      </c>
      <c r="R30">
        <f t="shared" si="3"/>
        <v>1.7529856000000006</v>
      </c>
      <c r="S30">
        <f>SUM($N$27:N30)</f>
        <v>2.6597520000000001</v>
      </c>
      <c r="T30" s="23">
        <f>SUM($Q$27:Q30)</f>
        <v>5.9177680000000015</v>
      </c>
      <c r="U30" s="23">
        <f>SUM($R$27:R30)</f>
        <v>6.506661600000001</v>
      </c>
      <c r="V30" s="23">
        <f t="shared" si="4"/>
        <v>7.3809920000000027</v>
      </c>
      <c r="W30" s="23">
        <f t="shared" si="5"/>
        <v>7.0119424000000024</v>
      </c>
      <c r="X30" s="23">
        <f>SUM($V$27:V30)</f>
        <v>16.354952000000004</v>
      </c>
      <c r="Y30" s="23">
        <f>SUM($W$27:W30)</f>
        <v>17.488770400000003</v>
      </c>
    </row>
    <row r="31" spans="2:25" x14ac:dyDescent="0.25">
      <c r="B31" s="23">
        <f>D7</f>
        <v>5</v>
      </c>
      <c r="C31" s="23">
        <f>B7</f>
        <v>7</v>
      </c>
      <c r="E31" s="32">
        <f t="shared" si="6"/>
        <v>5</v>
      </c>
      <c r="F31" s="34">
        <f>SUM($B$27:B31)</f>
        <v>15</v>
      </c>
      <c r="G31" s="38">
        <f>SUM($C$27:C31)</f>
        <v>17.8</v>
      </c>
      <c r="H31" s="23">
        <f>B31^2</f>
        <v>25</v>
      </c>
      <c r="I31" s="23">
        <f>B31*C31</f>
        <v>35</v>
      </c>
      <c r="J31" s="37">
        <f>SUM($H$27:H31)</f>
        <v>55</v>
      </c>
      <c r="K31" s="39">
        <f>SUM($I$27:I31)</f>
        <v>66.5</v>
      </c>
      <c r="L31" s="30"/>
      <c r="N31">
        <f t="shared" si="1"/>
        <v>0.36904960000000014</v>
      </c>
      <c r="O31" s="23">
        <f>D7</f>
        <v>5</v>
      </c>
      <c r="P31" s="23">
        <f>B7</f>
        <v>7</v>
      </c>
      <c r="Q31">
        <f t="shared" si="2"/>
        <v>1.8452480000000007</v>
      </c>
      <c r="R31">
        <f t="shared" si="3"/>
        <v>2.5833472000000008</v>
      </c>
      <c r="S31" s="32">
        <f>SUM($N$27:N31)</f>
        <v>3.0288016000000004</v>
      </c>
      <c r="T31" s="42">
        <f>SUM($Q$27:Q31)</f>
        <v>7.7630160000000021</v>
      </c>
      <c r="U31" s="43">
        <f>SUM($R$27:R31)</f>
        <v>9.0900088000000014</v>
      </c>
      <c r="V31" s="23">
        <f t="shared" si="4"/>
        <v>9.2262400000000042</v>
      </c>
      <c r="W31" s="23">
        <f t="shared" si="5"/>
        <v>12.916736000000004</v>
      </c>
      <c r="X31" s="37">
        <f>SUM($V$27:V31)</f>
        <v>25.581192000000009</v>
      </c>
      <c r="Y31" s="46">
        <f>SUM($W$27:W31)</f>
        <v>30.405506400000007</v>
      </c>
    </row>
    <row r="32" spans="2:25" x14ac:dyDescent="0.25">
      <c r="L32" s="30"/>
    </row>
    <row r="33" spans="6:25" x14ac:dyDescent="0.25">
      <c r="F33" s="10" t="s">
        <v>7</v>
      </c>
      <c r="G33" s="29">
        <f>G31*J31-F31*K31</f>
        <v>-18.5</v>
      </c>
      <c r="H33" s="27">
        <f>G33/G34</f>
        <v>-0.37</v>
      </c>
      <c r="L33" s="30"/>
      <c r="S33" s="10" t="s">
        <v>7</v>
      </c>
      <c r="T33" s="29">
        <f>U31*X31-T31*Y31</f>
        <v>-3.5051722768128286</v>
      </c>
      <c r="U33" s="49">
        <f>T33/T34</f>
        <v>-0.20360042588019023</v>
      </c>
    </row>
    <row r="34" spans="6:25" x14ac:dyDescent="0.25">
      <c r="G34" s="28">
        <f>E31*J31-F31^2</f>
        <v>50</v>
      </c>
      <c r="L34" s="30"/>
      <c r="T34" s="28">
        <f>S31*X31-T31^2</f>
        <v>17.215937843251204</v>
      </c>
    </row>
    <row r="35" spans="6:25" x14ac:dyDescent="0.25">
      <c r="L35" s="30"/>
    </row>
    <row r="36" spans="6:25" x14ac:dyDescent="0.25">
      <c r="F36" s="10" t="s">
        <v>18</v>
      </c>
      <c r="G36" s="29">
        <f>E31*K31-F31*G31</f>
        <v>65.5</v>
      </c>
      <c r="H36" s="27">
        <f>G36/G37</f>
        <v>1.31</v>
      </c>
      <c r="L36" s="30"/>
      <c r="S36" s="10" t="s">
        <v>18</v>
      </c>
      <c r="T36" s="29">
        <f>S31*Y31-T31*U31</f>
        <v>21.526362678589436</v>
      </c>
      <c r="U36" s="49">
        <f>T36/T37</f>
        <v>1.2503740937370982</v>
      </c>
    </row>
    <row r="37" spans="6:25" x14ac:dyDescent="0.25">
      <c r="G37" s="28">
        <f>E31*J31-F31^2</f>
        <v>50</v>
      </c>
      <c r="L37" s="30"/>
      <c r="T37" s="28">
        <f>S31*X31-T31^2</f>
        <v>17.215937843251204</v>
      </c>
    </row>
    <row r="39" spans="6:25" ht="15.75" thickBot="1" x14ac:dyDescent="0.3">
      <c r="N39" s="22" t="s">
        <v>19</v>
      </c>
      <c r="O39" s="22" t="s">
        <v>2</v>
      </c>
      <c r="P39" s="22" t="s">
        <v>0</v>
      </c>
      <c r="Q39" s="22" t="s">
        <v>23</v>
      </c>
      <c r="R39" s="22" t="s">
        <v>22</v>
      </c>
      <c r="S39" s="22" t="s">
        <v>20</v>
      </c>
      <c r="T39" s="22" t="s">
        <v>27</v>
      </c>
      <c r="U39" s="22" t="s">
        <v>25</v>
      </c>
      <c r="V39" s="22" t="s">
        <v>21</v>
      </c>
      <c r="W39" s="22" t="s">
        <v>28</v>
      </c>
      <c r="X39" s="22" t="s">
        <v>24</v>
      </c>
      <c r="Y39" s="22" t="s">
        <v>26</v>
      </c>
    </row>
    <row r="40" spans="6:25" x14ac:dyDescent="0.25">
      <c r="N40">
        <v>1</v>
      </c>
      <c r="O40" s="23">
        <v>1</v>
      </c>
      <c r="P40" s="23">
        <v>1.1000000000000001</v>
      </c>
      <c r="Q40">
        <v>1</v>
      </c>
      <c r="R40">
        <v>1.1000000000000001</v>
      </c>
      <c r="S40">
        <v>1</v>
      </c>
      <c r="T40" s="23">
        <v>1</v>
      </c>
      <c r="U40" s="23">
        <v>1.1000000000000001</v>
      </c>
      <c r="V40" s="23">
        <v>1</v>
      </c>
      <c r="W40" s="23">
        <v>1.1000000000000001</v>
      </c>
      <c r="X40" s="23">
        <v>1</v>
      </c>
      <c r="Y40" s="23">
        <v>1.1000000000000001</v>
      </c>
    </row>
    <row r="41" spans="6:25" x14ac:dyDescent="0.25">
      <c r="N41">
        <v>0.8</v>
      </c>
      <c r="O41" s="23">
        <v>2</v>
      </c>
      <c r="P41" s="23">
        <v>2.5</v>
      </c>
      <c r="Q41">
        <v>1.6</v>
      </c>
      <c r="R41">
        <v>2</v>
      </c>
      <c r="S41">
        <v>1.8</v>
      </c>
      <c r="T41" s="23">
        <v>2.6</v>
      </c>
      <c r="U41" s="23">
        <v>3.1</v>
      </c>
      <c r="V41" s="23">
        <v>3.2</v>
      </c>
      <c r="W41" s="23">
        <v>4</v>
      </c>
      <c r="X41" s="23">
        <v>4.2</v>
      </c>
      <c r="Y41" s="23">
        <v>5.0999999999999996</v>
      </c>
    </row>
    <row r="42" spans="6:25" x14ac:dyDescent="0.25">
      <c r="N42">
        <v>0.64000000000000012</v>
      </c>
      <c r="O42" s="23">
        <v>3</v>
      </c>
      <c r="P42" s="23">
        <v>3.4</v>
      </c>
      <c r="Q42">
        <v>1.9200000000000004</v>
      </c>
      <c r="R42">
        <v>2.1760000000000002</v>
      </c>
      <c r="S42">
        <v>2.4400000000000004</v>
      </c>
      <c r="T42" s="23">
        <v>4.5200000000000005</v>
      </c>
      <c r="U42" s="23">
        <v>5.2759999999999998</v>
      </c>
      <c r="V42" s="23">
        <v>5.7600000000000016</v>
      </c>
      <c r="W42" s="23">
        <v>6.5280000000000014</v>
      </c>
      <c r="X42" s="23">
        <v>9.9600000000000009</v>
      </c>
      <c r="Y42" s="23">
        <v>11.628</v>
      </c>
    </row>
    <row r="43" spans="6:25" x14ac:dyDescent="0.25">
      <c r="N43">
        <v>0.51200000000000012</v>
      </c>
      <c r="O43" s="23">
        <v>4</v>
      </c>
      <c r="P43" s="23">
        <v>3.8</v>
      </c>
      <c r="Q43">
        <v>2.0480000000000005</v>
      </c>
      <c r="R43">
        <v>1.9456000000000004</v>
      </c>
      <c r="S43">
        <v>2.9520000000000004</v>
      </c>
      <c r="T43" s="23">
        <v>6.5680000000000014</v>
      </c>
      <c r="U43" s="23">
        <v>7.2216000000000005</v>
      </c>
      <c r="V43" s="23">
        <v>8.1920000000000019</v>
      </c>
      <c r="W43" s="23">
        <v>7.7824000000000018</v>
      </c>
      <c r="X43" s="23">
        <v>18.152000000000001</v>
      </c>
      <c r="Y43" s="23">
        <v>19.410400000000003</v>
      </c>
    </row>
    <row r="44" spans="6:25" x14ac:dyDescent="0.25">
      <c r="N44">
        <v>0.40960000000000013</v>
      </c>
      <c r="O44" s="23">
        <v>5</v>
      </c>
      <c r="P44" s="23">
        <v>7</v>
      </c>
      <c r="Q44">
        <v>2.0480000000000005</v>
      </c>
      <c r="R44">
        <v>2.8672000000000009</v>
      </c>
      <c r="S44" s="32">
        <v>3.3616000000000006</v>
      </c>
      <c r="T44" s="42">
        <v>8.6160000000000014</v>
      </c>
      <c r="U44" s="43">
        <v>10.088800000000001</v>
      </c>
      <c r="V44" s="23">
        <v>10.240000000000004</v>
      </c>
      <c r="W44" s="23">
        <v>14.336000000000004</v>
      </c>
      <c r="X44" s="37">
        <v>28.392000000000003</v>
      </c>
      <c r="Y44" s="46">
        <v>33.746400000000008</v>
      </c>
    </row>
    <row r="45" spans="6:25" x14ac:dyDescent="0.25">
      <c r="S45" s="25">
        <f>S31/S44</f>
        <v>0.90100000000000002</v>
      </c>
      <c r="T45" s="25">
        <f t="shared" ref="T45:Y45" si="7">T31/T44</f>
        <v>0.90100000000000013</v>
      </c>
      <c r="U45" s="25">
        <f t="shared" si="7"/>
        <v>0.90100000000000002</v>
      </c>
      <c r="V45" s="25">
        <f t="shared" si="7"/>
        <v>0.90100000000000013</v>
      </c>
      <c r="W45" s="25">
        <f t="shared" si="7"/>
        <v>0.90100000000000002</v>
      </c>
      <c r="X45" s="25">
        <f t="shared" si="7"/>
        <v>0.90100000000000025</v>
      </c>
      <c r="Y45" s="25">
        <f t="shared" si="7"/>
        <v>0.90100000000000002</v>
      </c>
    </row>
    <row r="47" spans="6:25" x14ac:dyDescent="0.25">
      <c r="S47" s="10" t="s">
        <v>7</v>
      </c>
      <c r="T47" s="29">
        <v>-4.317772800000057</v>
      </c>
      <c r="U47" s="49">
        <v>-0.20360042588019137</v>
      </c>
    </row>
    <row r="48" spans="6:25" x14ac:dyDescent="0.25">
      <c r="T48" s="28">
        <v>21.207091199999994</v>
      </c>
    </row>
    <row r="50" spans="19:21" x14ac:dyDescent="0.25">
      <c r="S50" s="10" t="s">
        <v>18</v>
      </c>
      <c r="T50" s="29">
        <v>26.516797440000019</v>
      </c>
      <c r="U50" s="49">
        <v>1.2503740937371</v>
      </c>
    </row>
    <row r="51" spans="19:21" x14ac:dyDescent="0.25">
      <c r="T51" s="28">
        <v>21.207091199999994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34"/>
  <sheetViews>
    <sheetView tabSelected="1" zoomScaleNormal="100" workbookViewId="0">
      <selection activeCell="B11" sqref="B11"/>
    </sheetView>
  </sheetViews>
  <sheetFormatPr defaultRowHeight="15" x14ac:dyDescent="0.25"/>
  <cols>
    <col min="1" max="1" width="5.28515625" customWidth="1"/>
    <col min="5" max="5" width="4.7109375" customWidth="1"/>
    <col min="12" max="12" width="9.5703125" customWidth="1"/>
    <col min="16" max="16" width="11.42578125" customWidth="1"/>
    <col min="17" max="17" width="10.42578125" customWidth="1"/>
    <col min="24" max="24" width="9.140625" bestFit="1" customWidth="1"/>
    <col min="25" max="25" width="12.140625" style="51" customWidth="1"/>
  </cols>
  <sheetData>
    <row r="1" spans="2:25" x14ac:dyDescent="0.25">
      <c r="C1">
        <v>0.8</v>
      </c>
    </row>
    <row r="2" spans="2:25" ht="15.75" thickBot="1" x14ac:dyDescent="0.3">
      <c r="B2" s="22" t="s">
        <v>1</v>
      </c>
      <c r="C2" s="22" t="s">
        <v>2</v>
      </c>
      <c r="D2" s="22" t="s">
        <v>0</v>
      </c>
      <c r="G2" s="1" t="s">
        <v>3</v>
      </c>
    </row>
    <row r="3" spans="2:25" ht="15.75" thickBot="1" x14ac:dyDescent="0.3">
      <c r="B3" s="50">
        <f t="shared" ref="B3:B6" si="0">B4*$C$1</f>
        <v>0.32768000000000014</v>
      </c>
      <c r="C3" s="50">
        <v>1</v>
      </c>
      <c r="D3" s="50">
        <v>1.1000000000000001</v>
      </c>
      <c r="G3" s="2">
        <v>1</v>
      </c>
      <c r="H3" s="3">
        <f t="shared" ref="H3:H8" si="1">C3</f>
        <v>1</v>
      </c>
      <c r="J3" s="2">
        <f>B3</f>
        <v>0.32768000000000014</v>
      </c>
      <c r="K3" s="11">
        <v>0</v>
      </c>
      <c r="L3" s="11">
        <v>0</v>
      </c>
      <c r="M3" s="11">
        <v>0</v>
      </c>
      <c r="N3" s="3">
        <v>0</v>
      </c>
      <c r="P3" t="s">
        <v>9</v>
      </c>
      <c r="S3" t="s">
        <v>5</v>
      </c>
      <c r="V3" t="s">
        <v>10</v>
      </c>
    </row>
    <row r="4" spans="2:25" x14ac:dyDescent="0.25">
      <c r="B4" s="50">
        <f t="shared" si="0"/>
        <v>0.40960000000000013</v>
      </c>
      <c r="C4" s="50">
        <v>2</v>
      </c>
      <c r="D4" s="50">
        <v>2.5</v>
      </c>
      <c r="G4" s="4">
        <v>1</v>
      </c>
      <c r="H4" s="5">
        <f t="shared" si="1"/>
        <v>2</v>
      </c>
      <c r="J4" s="4">
        <v>0</v>
      </c>
      <c r="K4" s="12">
        <f>B4</f>
        <v>0.40960000000000013</v>
      </c>
      <c r="L4" s="12">
        <v>0</v>
      </c>
      <c r="M4" s="12">
        <v>0</v>
      </c>
      <c r="N4" s="5">
        <v>0</v>
      </c>
      <c r="P4" s="31">
        <f t="array" ref="P4:Q5">MMULT(TRANSPOSE(G3:H7),MMULT(J3:N7,G3:H7))</f>
        <v>2.6892800000000006</v>
      </c>
      <c r="Q4" s="33">
        <v>9.2428800000000013</v>
      </c>
      <c r="S4" s="14">
        <f t="array" ref="S4:T5">MINVERSE(P4:Q5)</f>
        <v>2.712394616381903</v>
      </c>
      <c r="T4" s="15">
        <v>-0.68099862747796391</v>
      </c>
      <c r="V4" s="44">
        <f t="array" ref="V4:V5">MMULT(TRANSPOSE(G3:H7),MMULT(J3:N7,D3:D7))</f>
        <v>11.157248000000003</v>
      </c>
      <c r="X4" s="10" t="s">
        <v>7</v>
      </c>
      <c r="Y4" s="52">
        <f t="array" ref="Y4:Y5">MMULT(S4:T5,V4:V5)</f>
        <v>-0.62645382314383369</v>
      </c>
    </row>
    <row r="5" spans="2:25" ht="15.75" thickBot="1" x14ac:dyDescent="0.3">
      <c r="B5" s="50">
        <f t="shared" si="0"/>
        <v>0.51200000000000012</v>
      </c>
      <c r="C5" s="50">
        <v>3</v>
      </c>
      <c r="D5" s="50">
        <v>3.4</v>
      </c>
      <c r="G5" s="4">
        <v>1</v>
      </c>
      <c r="H5" s="5">
        <f t="shared" si="1"/>
        <v>3</v>
      </c>
      <c r="J5" s="4">
        <v>0</v>
      </c>
      <c r="K5" s="12">
        <v>0</v>
      </c>
      <c r="L5" s="12">
        <f>B5</f>
        <v>0.51200000000000012</v>
      </c>
      <c r="M5" s="12">
        <v>0</v>
      </c>
      <c r="N5" s="5">
        <v>0</v>
      </c>
      <c r="P5" s="41">
        <v>9.2428800000000013</v>
      </c>
      <c r="Q5" s="36">
        <v>36.814080000000004</v>
      </c>
      <c r="S5" s="16">
        <v>-0.68099862747796391</v>
      </c>
      <c r="T5" s="17">
        <v>0.19814127078399144</v>
      </c>
      <c r="V5" s="45">
        <v>45.358848000000009</v>
      </c>
      <c r="X5" s="10" t="s">
        <v>8</v>
      </c>
      <c r="Y5" s="53">
        <v>1.3893892095866498</v>
      </c>
    </row>
    <row r="6" spans="2:25" x14ac:dyDescent="0.25">
      <c r="B6" s="50">
        <f t="shared" si="0"/>
        <v>0.64000000000000012</v>
      </c>
      <c r="C6" s="50">
        <v>4</v>
      </c>
      <c r="D6" s="50">
        <v>3.8</v>
      </c>
      <c r="G6" s="4">
        <v>1</v>
      </c>
      <c r="H6" s="5">
        <f t="shared" si="1"/>
        <v>4</v>
      </c>
      <c r="J6" s="4">
        <v>0</v>
      </c>
      <c r="K6" s="12">
        <v>0</v>
      </c>
      <c r="L6" s="12">
        <v>0</v>
      </c>
      <c r="M6" s="12">
        <f>B6</f>
        <v>0.64000000000000012</v>
      </c>
      <c r="N6" s="5">
        <v>0</v>
      </c>
    </row>
    <row r="7" spans="2:25" ht="15.75" thickBot="1" x14ac:dyDescent="0.3">
      <c r="B7" s="50">
        <f>B8*$C$1</f>
        <v>0.8</v>
      </c>
      <c r="C7" s="50">
        <v>5</v>
      </c>
      <c r="D7" s="50">
        <v>7</v>
      </c>
      <c r="G7" s="6">
        <v>1</v>
      </c>
      <c r="H7" s="7">
        <f t="shared" si="1"/>
        <v>5</v>
      </c>
      <c r="J7" s="6">
        <v>0</v>
      </c>
      <c r="K7" s="13">
        <v>0</v>
      </c>
      <c r="L7" s="13">
        <v>0</v>
      </c>
      <c r="M7" s="13">
        <v>0</v>
      </c>
      <c r="N7" s="7">
        <f>B7</f>
        <v>0.8</v>
      </c>
    </row>
    <row r="8" spans="2:25" x14ac:dyDescent="0.25">
      <c r="B8" s="50">
        <v>1</v>
      </c>
      <c r="C8" s="50">
        <v>6</v>
      </c>
      <c r="D8" s="50">
        <v>6</v>
      </c>
      <c r="H8" s="54">
        <f t="shared" si="1"/>
        <v>6</v>
      </c>
    </row>
    <row r="10" spans="2:25" ht="15.75" thickBot="1" x14ac:dyDescent="0.3">
      <c r="F10" s="22" t="s">
        <v>19</v>
      </c>
      <c r="G10" s="22" t="s">
        <v>2</v>
      </c>
      <c r="H10" s="22" t="s">
        <v>0</v>
      </c>
      <c r="I10" s="22" t="s">
        <v>23</v>
      </c>
      <c r="J10" s="22" t="s">
        <v>22</v>
      </c>
      <c r="K10" s="22" t="s">
        <v>20</v>
      </c>
      <c r="L10" s="22" t="s">
        <v>27</v>
      </c>
      <c r="M10" s="22" t="s">
        <v>25</v>
      </c>
      <c r="N10" s="22" t="s">
        <v>21</v>
      </c>
      <c r="O10" s="22" t="s">
        <v>28</v>
      </c>
      <c r="P10" s="22" t="s">
        <v>24</v>
      </c>
      <c r="Q10" s="22" t="s">
        <v>26</v>
      </c>
    </row>
    <row r="11" spans="2:25" x14ac:dyDescent="0.25">
      <c r="F11">
        <f>B4</f>
        <v>0.40960000000000013</v>
      </c>
      <c r="G11" s="23">
        <f t="shared" ref="G11:H15" si="2">C3</f>
        <v>1</v>
      </c>
      <c r="H11" s="23">
        <f t="shared" si="2"/>
        <v>1.1000000000000001</v>
      </c>
      <c r="I11">
        <f>F11*G11</f>
        <v>0.40960000000000013</v>
      </c>
      <c r="J11">
        <f>F11*H11</f>
        <v>0.45056000000000018</v>
      </c>
      <c r="K11">
        <f>SUM($F$11:F11)</f>
        <v>0.40960000000000013</v>
      </c>
      <c r="L11" s="23">
        <f>SUM($I$11:I11)</f>
        <v>0.40960000000000013</v>
      </c>
      <c r="M11" s="23">
        <f>SUM($J$11:J11)</f>
        <v>0.45056000000000018</v>
      </c>
      <c r="N11" s="23">
        <f>F11*G11^2</f>
        <v>0.40960000000000013</v>
      </c>
      <c r="O11" s="23">
        <f>F11*G11*H11</f>
        <v>0.45056000000000018</v>
      </c>
      <c r="P11" s="23">
        <f>SUM($N$11:N11)</f>
        <v>0.40960000000000013</v>
      </c>
      <c r="Q11" s="23">
        <f>SUM($O$11:O11)</f>
        <v>0.45056000000000018</v>
      </c>
      <c r="S11" s="10" t="s">
        <v>7</v>
      </c>
      <c r="T11" s="29">
        <f>M15*P15-L15*Q15</f>
        <v>-13.285263359999931</v>
      </c>
      <c r="U11" s="49">
        <f>T11/T12</f>
        <v>-0.62645382314383247</v>
      </c>
    </row>
    <row r="12" spans="2:25" x14ac:dyDescent="0.25">
      <c r="F12">
        <f t="shared" ref="F12:F14" si="3">B5</f>
        <v>0.51200000000000012</v>
      </c>
      <c r="G12" s="23">
        <f t="shared" si="2"/>
        <v>2</v>
      </c>
      <c r="H12" s="23">
        <f t="shared" si="2"/>
        <v>2.5</v>
      </c>
      <c r="I12">
        <f t="shared" ref="I12:I15" si="4">F12*G12</f>
        <v>1.0240000000000002</v>
      </c>
      <c r="J12">
        <f t="shared" ref="J12:J15" si="5">F12*H12</f>
        <v>1.2800000000000002</v>
      </c>
      <c r="K12">
        <f>SUM($F$11:F12)</f>
        <v>0.9216000000000002</v>
      </c>
      <c r="L12" s="23">
        <f>SUM($I$11:I12)</f>
        <v>1.4336000000000004</v>
      </c>
      <c r="M12" s="23">
        <f>SUM($J$11:J12)</f>
        <v>1.7305600000000005</v>
      </c>
      <c r="N12" s="23">
        <f t="shared" ref="N12:N15" si="6">F12*G12^2</f>
        <v>2.0480000000000005</v>
      </c>
      <c r="O12" s="23">
        <f t="shared" ref="O12:O15" si="7">F12*G12*H12</f>
        <v>2.5600000000000005</v>
      </c>
      <c r="P12" s="23">
        <f>SUM($N$11:N12)</f>
        <v>2.4576000000000007</v>
      </c>
      <c r="Q12" s="23">
        <f>SUM($O$11:O12)</f>
        <v>3.0105600000000008</v>
      </c>
      <c r="T12" s="28">
        <f>K15*P15-L15^2</f>
        <v>21.207091200000008</v>
      </c>
    </row>
    <row r="13" spans="2:25" x14ac:dyDescent="0.25">
      <c r="F13">
        <f t="shared" si="3"/>
        <v>0.64000000000000012</v>
      </c>
      <c r="G13" s="23">
        <f t="shared" si="2"/>
        <v>3</v>
      </c>
      <c r="H13" s="23">
        <f t="shared" si="2"/>
        <v>3.4</v>
      </c>
      <c r="I13">
        <f t="shared" si="4"/>
        <v>1.9200000000000004</v>
      </c>
      <c r="J13">
        <f t="shared" si="5"/>
        <v>2.1760000000000002</v>
      </c>
      <c r="K13">
        <f>SUM($F$11:F13)</f>
        <v>1.5616000000000003</v>
      </c>
      <c r="L13" s="23">
        <f>SUM($I$11:I13)</f>
        <v>3.353600000000001</v>
      </c>
      <c r="M13" s="23">
        <f>SUM($J$11:J13)</f>
        <v>3.9065600000000007</v>
      </c>
      <c r="N13" s="23">
        <f t="shared" si="6"/>
        <v>5.7600000000000016</v>
      </c>
      <c r="O13" s="23">
        <f t="shared" si="7"/>
        <v>6.5280000000000014</v>
      </c>
      <c r="P13" s="23">
        <f>SUM($N$11:N13)</f>
        <v>8.2176000000000027</v>
      </c>
      <c r="Q13" s="23">
        <f>SUM($O$11:O13)</f>
        <v>9.5385600000000021</v>
      </c>
    </row>
    <row r="14" spans="2:25" x14ac:dyDescent="0.25">
      <c r="F14">
        <f t="shared" si="3"/>
        <v>0.8</v>
      </c>
      <c r="G14" s="23">
        <f t="shared" si="2"/>
        <v>4</v>
      </c>
      <c r="H14" s="23">
        <f t="shared" si="2"/>
        <v>3.8</v>
      </c>
      <c r="I14">
        <f t="shared" si="4"/>
        <v>3.2</v>
      </c>
      <c r="J14">
        <f t="shared" si="5"/>
        <v>3.04</v>
      </c>
      <c r="K14">
        <f>SUM($F$11:F14)</f>
        <v>2.3616000000000001</v>
      </c>
      <c r="L14" s="23">
        <f>SUM($I$11:I14)</f>
        <v>6.5536000000000012</v>
      </c>
      <c r="M14" s="23">
        <f>SUM($J$11:J14)</f>
        <v>6.9465600000000007</v>
      </c>
      <c r="N14" s="23">
        <f t="shared" si="6"/>
        <v>12.8</v>
      </c>
      <c r="O14" s="23">
        <f t="shared" si="7"/>
        <v>12.16</v>
      </c>
      <c r="P14" s="23">
        <f>SUM($N$11:N14)</f>
        <v>21.017600000000002</v>
      </c>
      <c r="Q14" s="23">
        <f>SUM($O$11:O14)</f>
        <v>21.698560000000001</v>
      </c>
      <c r="S14" s="10" t="s">
        <v>18</v>
      </c>
      <c r="T14" s="29">
        <f>K15*Q15-L15*M15</f>
        <v>29.464903679999964</v>
      </c>
      <c r="U14" s="49">
        <f>T14/T15</f>
        <v>1.3893892095866478</v>
      </c>
    </row>
    <row r="15" spans="2:25" x14ac:dyDescent="0.25">
      <c r="F15">
        <f>B8</f>
        <v>1</v>
      </c>
      <c r="G15" s="23">
        <f t="shared" si="2"/>
        <v>5</v>
      </c>
      <c r="H15" s="23">
        <f t="shared" si="2"/>
        <v>7</v>
      </c>
      <c r="I15">
        <f t="shared" si="4"/>
        <v>5</v>
      </c>
      <c r="J15">
        <f t="shared" si="5"/>
        <v>7</v>
      </c>
      <c r="K15" s="56">
        <f>SUM($F$11:F15)</f>
        <v>3.3616000000000001</v>
      </c>
      <c r="L15" s="57">
        <f>SUM($I$11:I15)</f>
        <v>11.553600000000001</v>
      </c>
      <c r="M15" s="57">
        <f>SUM($J$11:J15)</f>
        <v>13.946560000000002</v>
      </c>
      <c r="N15" s="23">
        <f t="shared" si="6"/>
        <v>25</v>
      </c>
      <c r="O15" s="23">
        <f t="shared" si="7"/>
        <v>35</v>
      </c>
      <c r="P15" s="55">
        <f>SUM($N$11:N15)</f>
        <v>46.017600000000002</v>
      </c>
      <c r="Q15" s="55">
        <f>SUM($O$11:O15)</f>
        <v>56.698560000000001</v>
      </c>
      <c r="T15" s="28">
        <f>K15*P15-L15^2</f>
        <v>21.207091200000008</v>
      </c>
    </row>
    <row r="19" spans="3:24" ht="15.75" thickBot="1" x14ac:dyDescent="0.3">
      <c r="C19" t="s">
        <v>30</v>
      </c>
      <c r="F19" s="22" t="s">
        <v>19</v>
      </c>
      <c r="G19" s="22" t="s">
        <v>2</v>
      </c>
      <c r="H19" s="22" t="s">
        <v>0</v>
      </c>
      <c r="I19" s="22" t="s">
        <v>23</v>
      </c>
      <c r="J19" s="22" t="s">
        <v>22</v>
      </c>
      <c r="K19" s="22" t="s">
        <v>20</v>
      </c>
      <c r="L19" s="22" t="s">
        <v>27</v>
      </c>
      <c r="M19" s="22" t="s">
        <v>25</v>
      </c>
      <c r="N19" s="22" t="s">
        <v>21</v>
      </c>
      <c r="O19" s="22" t="s">
        <v>28</v>
      </c>
      <c r="P19" s="22" t="s">
        <v>24</v>
      </c>
      <c r="Q19" s="22" t="s">
        <v>26</v>
      </c>
    </row>
    <row r="20" spans="3:24" x14ac:dyDescent="0.25">
      <c r="K20">
        <f>K15*$C$1</f>
        <v>2.6892800000000001</v>
      </c>
      <c r="L20">
        <f>L15*$C$1</f>
        <v>9.2428800000000013</v>
      </c>
      <c r="M20">
        <f>M15*$C$1</f>
        <v>11.157248000000003</v>
      </c>
      <c r="P20">
        <f>P15*$C$1</f>
        <v>36.814080000000004</v>
      </c>
      <c r="Q20">
        <f>Q15*$C$1</f>
        <v>45.358848000000002</v>
      </c>
    </row>
    <row r="21" spans="3:24" x14ac:dyDescent="0.25">
      <c r="F21" s="26">
        <f>F34</f>
        <v>1</v>
      </c>
      <c r="G21" s="26">
        <f>G34</f>
        <v>6</v>
      </c>
      <c r="H21" s="26">
        <f>H34</f>
        <v>6</v>
      </c>
      <c r="I21" s="26">
        <f>I34</f>
        <v>6</v>
      </c>
      <c r="J21" s="26">
        <f>J34</f>
        <v>6</v>
      </c>
      <c r="K21" s="32">
        <f>K20+F21</f>
        <v>3.6892800000000001</v>
      </c>
      <c r="L21" s="42">
        <f>L20+F21*G21</f>
        <v>15.242880000000001</v>
      </c>
      <c r="M21" s="43">
        <f>M20+F21*H21</f>
        <v>17.157248000000003</v>
      </c>
      <c r="N21" s="24">
        <f>N34</f>
        <v>36</v>
      </c>
      <c r="O21" s="24">
        <f>O34</f>
        <v>36</v>
      </c>
      <c r="P21" s="37">
        <f>P20+N21</f>
        <v>72.814080000000004</v>
      </c>
      <c r="Q21" s="46">
        <f>Q20+O21</f>
        <v>81.358847999999995</v>
      </c>
    </row>
    <row r="23" spans="3:24" x14ac:dyDescent="0.25">
      <c r="F23" t="s">
        <v>31</v>
      </c>
    </row>
    <row r="28" spans="3:24" ht="15.75" thickBot="1" x14ac:dyDescent="0.3">
      <c r="C28" t="s">
        <v>29</v>
      </c>
      <c r="F28" s="22" t="s">
        <v>19</v>
      </c>
      <c r="G28" s="22" t="s">
        <v>2</v>
      </c>
      <c r="H28" s="22" t="s">
        <v>0</v>
      </c>
      <c r="I28" s="22" t="s">
        <v>23</v>
      </c>
      <c r="J28" s="22" t="s">
        <v>22</v>
      </c>
      <c r="K28" s="22" t="s">
        <v>20</v>
      </c>
      <c r="L28" s="22" t="s">
        <v>27</v>
      </c>
      <c r="M28" s="22" t="s">
        <v>25</v>
      </c>
      <c r="N28" s="22" t="s">
        <v>21</v>
      </c>
      <c r="O28" s="22" t="s">
        <v>28</v>
      </c>
      <c r="P28" s="22" t="s">
        <v>24</v>
      </c>
      <c r="Q28" s="22" t="s">
        <v>26</v>
      </c>
      <c r="W28" s="22" t="s">
        <v>2</v>
      </c>
      <c r="X28" s="22" t="s">
        <v>32</v>
      </c>
    </row>
    <row r="29" spans="3:24" x14ac:dyDescent="0.25">
      <c r="F29">
        <f>B3</f>
        <v>0.32768000000000014</v>
      </c>
      <c r="G29" s="23">
        <f>C3</f>
        <v>1</v>
      </c>
      <c r="H29" s="23">
        <f>D3</f>
        <v>1.1000000000000001</v>
      </c>
      <c r="I29">
        <f>F29*G29</f>
        <v>0.32768000000000014</v>
      </c>
      <c r="J29">
        <f>F29*H29</f>
        <v>0.36044800000000016</v>
      </c>
      <c r="K29">
        <f>SUM($F$29:F29)</f>
        <v>0.32768000000000014</v>
      </c>
      <c r="L29" s="23">
        <f>SUM($I$29:I29)</f>
        <v>0.32768000000000014</v>
      </c>
      <c r="M29" s="23">
        <f>SUM($J$29:J29)</f>
        <v>0.36044800000000016</v>
      </c>
      <c r="N29" s="23">
        <f>F29*G29^2</f>
        <v>0.32768000000000014</v>
      </c>
      <c r="O29" s="23">
        <f>F29*G29*H29</f>
        <v>0.36044800000000016</v>
      </c>
      <c r="P29" s="23">
        <f>SUM($N$29:N29)</f>
        <v>0.32768000000000014</v>
      </c>
      <c r="Q29" s="23">
        <f>SUM($O$29:O29)</f>
        <v>0.36044800000000016</v>
      </c>
      <c r="S29" s="10" t="s">
        <v>7</v>
      </c>
      <c r="T29" s="29">
        <f>M34*P34-L34*Q34</f>
        <v>9.1460714496001856</v>
      </c>
      <c r="U29" s="49">
        <f>T29/T30</f>
        <v>0.2520541413595534</v>
      </c>
      <c r="W29" s="23">
        <f>G29</f>
        <v>1</v>
      </c>
      <c r="X29">
        <f>$U$32*W29+$U$29</f>
        <v>1.3166396853883078</v>
      </c>
    </row>
    <row r="30" spans="3:24" x14ac:dyDescent="0.25">
      <c r="F30">
        <f t="shared" ref="F30:H30" si="8">B4</f>
        <v>0.40960000000000013</v>
      </c>
      <c r="G30" s="23">
        <f t="shared" si="8"/>
        <v>2</v>
      </c>
      <c r="H30" s="23">
        <f t="shared" si="8"/>
        <v>2.5</v>
      </c>
      <c r="I30">
        <f t="shared" ref="I30:I32" si="9">F30*G30</f>
        <v>0.81920000000000026</v>
      </c>
      <c r="J30">
        <f t="shared" ref="J30:J32" si="10">F30*H30</f>
        <v>1.0240000000000002</v>
      </c>
      <c r="K30">
        <f>SUM($F$29:F30)</f>
        <v>0.73728000000000027</v>
      </c>
      <c r="L30" s="23">
        <f>SUM($I$29:I30)</f>
        <v>1.1468800000000003</v>
      </c>
      <c r="M30" s="23">
        <f>SUM($J$29:J30)</f>
        <v>1.3844480000000003</v>
      </c>
      <c r="N30" s="23">
        <f t="shared" ref="N30:N32" si="11">F30*G30^2</f>
        <v>1.6384000000000005</v>
      </c>
      <c r="O30" s="23">
        <f t="shared" ref="O30:O32" si="12">F30*G30*H30</f>
        <v>2.0480000000000005</v>
      </c>
      <c r="P30" s="23">
        <f>SUM($N$29:N30)</f>
        <v>1.9660800000000007</v>
      </c>
      <c r="Q30" s="23">
        <f>SUM($O$29:O30)</f>
        <v>2.4084480000000008</v>
      </c>
      <c r="T30" s="28">
        <f>K34*P34-L34^2</f>
        <v>36.286138367999996</v>
      </c>
      <c r="W30" s="23">
        <f t="shared" ref="W30:W34" si="13">G30</f>
        <v>2</v>
      </c>
      <c r="X30">
        <f t="shared" ref="X30:X34" si="14">$U$32*W30+$U$29</f>
        <v>2.3812252294170619</v>
      </c>
    </row>
    <row r="31" spans="3:24" x14ac:dyDescent="0.25">
      <c r="F31">
        <f t="shared" ref="F31:H31" si="15">B5</f>
        <v>0.51200000000000012</v>
      </c>
      <c r="G31" s="23">
        <f t="shared" si="15"/>
        <v>3</v>
      </c>
      <c r="H31" s="23">
        <f t="shared" si="15"/>
        <v>3.4</v>
      </c>
      <c r="I31">
        <f t="shared" si="9"/>
        <v>1.5360000000000005</v>
      </c>
      <c r="J31">
        <f t="shared" si="10"/>
        <v>1.7408000000000003</v>
      </c>
      <c r="K31">
        <f>SUM($F$29:F31)</f>
        <v>1.2492800000000004</v>
      </c>
      <c r="L31" s="23">
        <f>SUM($I$29:I31)</f>
        <v>2.6828800000000008</v>
      </c>
      <c r="M31" s="23">
        <f>SUM($J$29:J31)</f>
        <v>3.1252480000000009</v>
      </c>
      <c r="N31" s="23">
        <f t="shared" si="11"/>
        <v>4.6080000000000014</v>
      </c>
      <c r="O31" s="23">
        <f t="shared" si="12"/>
        <v>5.2224000000000013</v>
      </c>
      <c r="P31" s="23">
        <f>SUM($N$29:N31)</f>
        <v>6.5740800000000021</v>
      </c>
      <c r="Q31" s="23">
        <f>SUM($O$29:O31)</f>
        <v>7.6308480000000021</v>
      </c>
      <c r="W31" s="23">
        <f t="shared" si="13"/>
        <v>3</v>
      </c>
      <c r="X31">
        <f t="shared" si="14"/>
        <v>3.4458107734458165</v>
      </c>
    </row>
    <row r="32" spans="3:24" x14ac:dyDescent="0.25">
      <c r="F32">
        <f t="shared" ref="F32:H32" si="16">B6</f>
        <v>0.64000000000000012</v>
      </c>
      <c r="G32" s="23">
        <f t="shared" si="16"/>
        <v>4</v>
      </c>
      <c r="H32" s="23">
        <f t="shared" si="16"/>
        <v>3.8</v>
      </c>
      <c r="I32">
        <f t="shared" si="9"/>
        <v>2.5600000000000005</v>
      </c>
      <c r="J32">
        <f t="shared" si="10"/>
        <v>2.4320000000000004</v>
      </c>
      <c r="K32">
        <f>SUM($F$29:F32)</f>
        <v>1.8892800000000005</v>
      </c>
      <c r="L32" s="23">
        <f>SUM($I$29:I32)</f>
        <v>5.2428800000000013</v>
      </c>
      <c r="M32" s="23">
        <f>SUM($J$29:J32)</f>
        <v>5.5572480000000013</v>
      </c>
      <c r="N32" s="23">
        <f t="shared" si="11"/>
        <v>10.240000000000002</v>
      </c>
      <c r="O32" s="23">
        <f t="shared" si="12"/>
        <v>9.7280000000000015</v>
      </c>
      <c r="P32" s="23">
        <f>SUM($N$29:N32)</f>
        <v>16.814080000000004</v>
      </c>
      <c r="Q32" s="23">
        <f>SUM($O$29:O32)</f>
        <v>17.358848000000002</v>
      </c>
      <c r="S32" s="10" t="s">
        <v>18</v>
      </c>
      <c r="T32" s="29">
        <f>K34*Q34-L34*M34</f>
        <v>38.629698355199935</v>
      </c>
      <c r="U32" s="49">
        <f>T32/T33</f>
        <v>1.0645855440287544</v>
      </c>
      <c r="W32" s="23">
        <f t="shared" si="13"/>
        <v>4</v>
      </c>
      <c r="X32">
        <f t="shared" si="14"/>
        <v>4.5103963174745711</v>
      </c>
    </row>
    <row r="33" spans="6:24" x14ac:dyDescent="0.25">
      <c r="F33">
        <f t="shared" ref="F33:F34" si="17">B7</f>
        <v>0.8</v>
      </c>
      <c r="G33" s="23">
        <f t="shared" ref="G33:G34" si="18">C7</f>
        <v>5</v>
      </c>
      <c r="H33" s="23">
        <f t="shared" ref="H33:H34" si="19">D7</f>
        <v>7</v>
      </c>
      <c r="I33">
        <f t="shared" ref="I33:I34" si="20">F33*G33</f>
        <v>4</v>
      </c>
      <c r="J33">
        <f t="shared" ref="J33:J34" si="21">F33*H33</f>
        <v>5.6000000000000005</v>
      </c>
      <c r="K33">
        <f>SUM($F$29:F33)</f>
        <v>2.6892800000000006</v>
      </c>
      <c r="L33" s="23">
        <f>SUM($I$29:I33)</f>
        <v>9.2428800000000013</v>
      </c>
      <c r="M33" s="23">
        <f>SUM($J$29:J33)</f>
        <v>11.157248000000003</v>
      </c>
      <c r="N33" s="23">
        <f t="shared" ref="N33:N34" si="22">F33*G33^2</f>
        <v>20</v>
      </c>
      <c r="O33" s="23">
        <f t="shared" ref="O33:O34" si="23">F33*G33*H33</f>
        <v>28</v>
      </c>
      <c r="P33" s="23">
        <f>SUM($N$29:N33)</f>
        <v>36.814080000000004</v>
      </c>
      <c r="Q33" s="23">
        <f>SUM($O$29:O33)</f>
        <v>45.358848000000002</v>
      </c>
      <c r="T33" s="28">
        <f>K34*P34-L34^2</f>
        <v>36.286138367999996</v>
      </c>
      <c r="W33" s="23">
        <f t="shared" si="13"/>
        <v>5</v>
      </c>
      <c r="X33">
        <f t="shared" si="14"/>
        <v>5.5749818615033258</v>
      </c>
    </row>
    <row r="34" spans="6:24" x14ac:dyDescent="0.25">
      <c r="F34">
        <f t="shared" si="17"/>
        <v>1</v>
      </c>
      <c r="G34" s="23">
        <f t="shared" si="18"/>
        <v>6</v>
      </c>
      <c r="H34" s="23">
        <f t="shared" si="19"/>
        <v>6</v>
      </c>
      <c r="I34">
        <f t="shared" si="20"/>
        <v>6</v>
      </c>
      <c r="J34">
        <f t="shared" si="21"/>
        <v>6</v>
      </c>
      <c r="K34" s="32">
        <f>SUM($F$29:F34)</f>
        <v>3.6892800000000006</v>
      </c>
      <c r="L34" s="42">
        <f>SUM($I$29:I34)</f>
        <v>15.242880000000001</v>
      </c>
      <c r="M34" s="43">
        <f>SUM($J$29:J34)</f>
        <v>17.157248000000003</v>
      </c>
      <c r="N34" s="23">
        <f t="shared" si="22"/>
        <v>36</v>
      </c>
      <c r="O34" s="23">
        <f t="shared" si="23"/>
        <v>36</v>
      </c>
      <c r="P34" s="37">
        <f>SUM($N$29:N34)</f>
        <v>72.814080000000004</v>
      </c>
      <c r="Q34" s="46">
        <f>SUM($O$29:O34)</f>
        <v>81.358847999999995</v>
      </c>
      <c r="W34" s="23">
        <f t="shared" si="13"/>
        <v>6</v>
      </c>
      <c r="X34">
        <f t="shared" si="14"/>
        <v>6.6395674055320795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A35"/>
  <sheetViews>
    <sheetView workbookViewId="0">
      <selection activeCell="V21" sqref="V21"/>
    </sheetView>
  </sheetViews>
  <sheetFormatPr defaultRowHeight="15" x14ac:dyDescent="0.25"/>
  <cols>
    <col min="1" max="1" width="5.28515625" customWidth="1"/>
    <col min="5" max="5" width="4.7109375" customWidth="1"/>
    <col min="12" max="12" width="9.5703125" customWidth="1"/>
    <col min="17" max="17" width="11.42578125" customWidth="1"/>
    <col min="18" max="18" width="10.42578125" customWidth="1"/>
    <col min="19" max="19" width="11.42578125" bestFit="1" customWidth="1"/>
    <col min="27" max="27" width="12.140625" style="51" customWidth="1"/>
  </cols>
  <sheetData>
    <row r="1" spans="2:27" x14ac:dyDescent="0.25">
      <c r="C1" s="67">
        <v>0.8</v>
      </c>
    </row>
    <row r="2" spans="2:27" ht="15.75" thickBot="1" x14ac:dyDescent="0.3">
      <c r="B2" s="22" t="s">
        <v>1</v>
      </c>
      <c r="C2" s="22" t="s">
        <v>2</v>
      </c>
      <c r="D2" s="22" t="s">
        <v>0</v>
      </c>
      <c r="G2" s="1" t="s">
        <v>3</v>
      </c>
    </row>
    <row r="3" spans="2:27" ht="15.75" thickBot="1" x14ac:dyDescent="0.3">
      <c r="B3" s="50">
        <f t="shared" ref="B3:B6" si="0">B4*$C$1</f>
        <v>0.32768000000000014</v>
      </c>
      <c r="C3" s="50">
        <v>1</v>
      </c>
      <c r="D3" s="50">
        <v>1.1000000000000001</v>
      </c>
      <c r="G3" s="2">
        <v>1</v>
      </c>
      <c r="H3" s="3">
        <f t="shared" ref="H3:H8" si="1">C3</f>
        <v>1</v>
      </c>
      <c r="J3" s="2">
        <f>B3</f>
        <v>0.32768000000000014</v>
      </c>
      <c r="K3" s="11">
        <v>0</v>
      </c>
      <c r="L3" s="11">
        <v>0</v>
      </c>
      <c r="M3" s="11">
        <v>0</v>
      </c>
      <c r="N3" s="3">
        <v>0</v>
      </c>
      <c r="Q3" t="s">
        <v>9</v>
      </c>
      <c r="U3" t="s">
        <v>5</v>
      </c>
      <c r="X3" t="s">
        <v>10</v>
      </c>
    </row>
    <row r="4" spans="2:27" x14ac:dyDescent="0.25">
      <c r="B4" s="50">
        <f t="shared" si="0"/>
        <v>0.40960000000000013</v>
      </c>
      <c r="C4" s="50">
        <v>2</v>
      </c>
      <c r="D4" s="50">
        <v>2.5</v>
      </c>
      <c r="G4" s="4">
        <v>1</v>
      </c>
      <c r="H4" s="5">
        <f t="shared" si="1"/>
        <v>2</v>
      </c>
      <c r="J4" s="4">
        <v>0</v>
      </c>
      <c r="K4" s="12">
        <f>B4</f>
        <v>0.40960000000000013</v>
      </c>
      <c r="L4" s="12">
        <v>0</v>
      </c>
      <c r="M4" s="12">
        <v>0</v>
      </c>
      <c r="N4" s="5">
        <v>0</v>
      </c>
      <c r="Q4" s="31">
        <f t="array" ref="Q4:R5">MMULT(TRANSPOSE(G3:H7),MMULT(J3:N7,G3:H7))</f>
        <v>2.6892800000000006</v>
      </c>
      <c r="R4" s="33">
        <v>9.2428800000000013</v>
      </c>
      <c r="U4" s="14">
        <f t="array" ref="U4:V5">MINVERSE(Q4:R5)</f>
        <v>2.712394616381903</v>
      </c>
      <c r="V4" s="15">
        <v>-0.68099862747796391</v>
      </c>
      <c r="X4" s="44">
        <f t="array" ref="X4:X5">MMULT(TRANSPOSE(G3:H7),MMULT(J3:N7,D3:D7))</f>
        <v>11.157248000000003</v>
      </c>
      <c r="Z4" s="10" t="s">
        <v>7</v>
      </c>
      <c r="AA4" s="52">
        <f t="array" ref="AA4:AA5">MMULT(U4:V5,X4:X5)</f>
        <v>-0.62645382314383369</v>
      </c>
    </row>
    <row r="5" spans="2:27" ht="15.75" thickBot="1" x14ac:dyDescent="0.3">
      <c r="B5" s="50">
        <f t="shared" si="0"/>
        <v>0.51200000000000012</v>
      </c>
      <c r="C5" s="50">
        <v>3</v>
      </c>
      <c r="D5" s="50">
        <v>3.4</v>
      </c>
      <c r="G5" s="4">
        <v>1</v>
      </c>
      <c r="H5" s="5">
        <f t="shared" si="1"/>
        <v>3</v>
      </c>
      <c r="J5" s="4">
        <v>0</v>
      </c>
      <c r="K5" s="12">
        <v>0</v>
      </c>
      <c r="L5" s="12">
        <f>B5</f>
        <v>0.51200000000000012</v>
      </c>
      <c r="M5" s="12">
        <v>0</v>
      </c>
      <c r="N5" s="5">
        <v>0</v>
      </c>
      <c r="Q5" s="41">
        <v>9.2428800000000013</v>
      </c>
      <c r="R5" s="36">
        <v>36.814080000000004</v>
      </c>
      <c r="U5" s="16">
        <v>-0.68099862747796391</v>
      </c>
      <c r="V5" s="17">
        <v>0.19814127078399144</v>
      </c>
      <c r="X5" s="45">
        <v>45.358848000000009</v>
      </c>
      <c r="Z5" s="10" t="s">
        <v>8</v>
      </c>
      <c r="AA5" s="53">
        <v>1.3893892095866498</v>
      </c>
    </row>
    <row r="6" spans="2:27" x14ac:dyDescent="0.25">
      <c r="B6" s="50">
        <f t="shared" si="0"/>
        <v>0.64000000000000012</v>
      </c>
      <c r="C6" s="50">
        <v>4</v>
      </c>
      <c r="D6" s="50">
        <v>3.8</v>
      </c>
      <c r="G6" s="4">
        <v>1</v>
      </c>
      <c r="H6" s="5">
        <f t="shared" si="1"/>
        <v>4</v>
      </c>
      <c r="J6" s="4">
        <v>0</v>
      </c>
      <c r="K6" s="12">
        <v>0</v>
      </c>
      <c r="L6" s="12">
        <v>0</v>
      </c>
      <c r="M6" s="12">
        <f>B6</f>
        <v>0.64000000000000012</v>
      </c>
      <c r="N6" s="5">
        <v>0</v>
      </c>
    </row>
    <row r="7" spans="2:27" ht="15.75" thickBot="1" x14ac:dyDescent="0.3">
      <c r="B7" s="50">
        <f>B8*$C$1</f>
        <v>0.8</v>
      </c>
      <c r="C7" s="50">
        <v>5</v>
      </c>
      <c r="D7" s="50">
        <v>7</v>
      </c>
      <c r="G7" s="6">
        <v>1</v>
      </c>
      <c r="H7" s="7">
        <f t="shared" si="1"/>
        <v>5</v>
      </c>
      <c r="J7" s="6">
        <v>0</v>
      </c>
      <c r="K7" s="13">
        <v>0</v>
      </c>
      <c r="L7" s="13">
        <v>0</v>
      </c>
      <c r="M7" s="13">
        <v>0</v>
      </c>
      <c r="N7" s="7">
        <f>B7</f>
        <v>0.8</v>
      </c>
    </row>
    <row r="8" spans="2:27" x14ac:dyDescent="0.25">
      <c r="B8" s="50">
        <v>1</v>
      </c>
      <c r="C8" s="50">
        <v>6</v>
      </c>
      <c r="D8" s="50">
        <v>6</v>
      </c>
      <c r="H8" s="54">
        <f t="shared" si="1"/>
        <v>6</v>
      </c>
    </row>
    <row r="10" spans="2:27" ht="15.75" thickBot="1" x14ac:dyDescent="0.3">
      <c r="F10" s="22" t="s">
        <v>19</v>
      </c>
      <c r="G10" s="22" t="s">
        <v>2</v>
      </c>
      <c r="H10" s="22" t="s">
        <v>0</v>
      </c>
      <c r="I10" s="22" t="s">
        <v>23</v>
      </c>
      <c r="J10" s="22" t="s">
        <v>22</v>
      </c>
      <c r="K10" s="22" t="s">
        <v>20</v>
      </c>
      <c r="L10" s="22" t="s">
        <v>27</v>
      </c>
      <c r="M10" s="22" t="s">
        <v>25</v>
      </c>
      <c r="N10" s="22" t="s">
        <v>35</v>
      </c>
      <c r="O10" s="22" t="s">
        <v>28</v>
      </c>
      <c r="P10" s="22" t="s">
        <v>34</v>
      </c>
      <c r="Q10" s="22" t="s">
        <v>37</v>
      </c>
      <c r="R10" s="22" t="s">
        <v>26</v>
      </c>
      <c r="S10" s="22" t="s">
        <v>38</v>
      </c>
    </row>
    <row r="11" spans="2:27" x14ac:dyDescent="0.25">
      <c r="F11">
        <f>B4</f>
        <v>0.40960000000000013</v>
      </c>
      <c r="G11" s="23">
        <f t="shared" ref="G11:H15" si="2">C3</f>
        <v>1</v>
      </c>
      <c r="H11" s="23">
        <f t="shared" si="2"/>
        <v>1.1000000000000001</v>
      </c>
      <c r="I11">
        <f>F11*G11</f>
        <v>0.40960000000000013</v>
      </c>
      <c r="J11">
        <f>F11*H11</f>
        <v>0.45056000000000018</v>
      </c>
      <c r="K11">
        <f>SUM($F$11:F11)</f>
        <v>0.40960000000000013</v>
      </c>
      <c r="L11" s="23">
        <f>SUM($I$11:I11)</f>
        <v>0.40960000000000013</v>
      </c>
      <c r="M11" s="23">
        <f>SUM($J$11:J11)</f>
        <v>0.45056000000000018</v>
      </c>
      <c r="N11" s="23">
        <f>F11*G11^2</f>
        <v>0.40960000000000013</v>
      </c>
      <c r="O11" s="23">
        <f>F11*G11*H11</f>
        <v>0.45056000000000018</v>
      </c>
      <c r="P11" s="23">
        <f>F11*H11*H11</f>
        <v>0.49561600000000022</v>
      </c>
      <c r="Q11" s="23">
        <f>SUM($N$11:N11)</f>
        <v>0.40960000000000013</v>
      </c>
      <c r="R11" s="23">
        <f>SUM($O$11:O11)</f>
        <v>0.45056000000000018</v>
      </c>
      <c r="S11" s="23">
        <f>SUM($P$11:P11)</f>
        <v>0.49561600000000022</v>
      </c>
      <c r="U11" s="10" t="s">
        <v>7</v>
      </c>
      <c r="V11" s="29">
        <f>M15*Q15-L15*R15</f>
        <v>-13.285263359999931</v>
      </c>
      <c r="W11" s="49">
        <f>V11/V12</f>
        <v>-0.62645382314383247</v>
      </c>
    </row>
    <row r="12" spans="2:27" x14ac:dyDescent="0.25">
      <c r="F12">
        <f t="shared" ref="F12:F14" si="3">B5</f>
        <v>0.51200000000000012</v>
      </c>
      <c r="G12" s="23">
        <f t="shared" si="2"/>
        <v>2</v>
      </c>
      <c r="H12" s="23">
        <f t="shared" si="2"/>
        <v>2.5</v>
      </c>
      <c r="I12">
        <f t="shared" ref="I12:I15" si="4">F12*G12</f>
        <v>1.0240000000000002</v>
      </c>
      <c r="J12">
        <f t="shared" ref="J12:J15" si="5">F12*H12</f>
        <v>1.2800000000000002</v>
      </c>
      <c r="K12">
        <f>SUM($F$11:F12)</f>
        <v>0.9216000000000002</v>
      </c>
      <c r="L12" s="23">
        <f>SUM($I$11:I12)</f>
        <v>1.4336000000000004</v>
      </c>
      <c r="M12" s="23">
        <f>SUM($J$11:J12)</f>
        <v>1.7305600000000005</v>
      </c>
      <c r="N12" s="23">
        <f t="shared" ref="N12:N15" si="6">F12*G12^2</f>
        <v>2.0480000000000005</v>
      </c>
      <c r="O12" s="23">
        <f t="shared" ref="O12:O15" si="7">F12*G12*H12</f>
        <v>2.5600000000000005</v>
      </c>
      <c r="P12" s="23">
        <f t="shared" ref="P12:P15" si="8">F12*H12*H12</f>
        <v>3.2000000000000006</v>
      </c>
      <c r="Q12" s="23">
        <f>SUM($N$11:N12)</f>
        <v>2.4576000000000007</v>
      </c>
      <c r="R12" s="23">
        <f>SUM($O$11:O12)</f>
        <v>3.0105600000000008</v>
      </c>
      <c r="S12" s="23">
        <f>SUM($P$11:P12)</f>
        <v>3.6956160000000007</v>
      </c>
      <c r="V12" s="28">
        <f>K15*Q15-L15^2</f>
        <v>21.207091200000008</v>
      </c>
    </row>
    <row r="13" spans="2:27" x14ac:dyDescent="0.25">
      <c r="F13">
        <f t="shared" si="3"/>
        <v>0.64000000000000012</v>
      </c>
      <c r="G13" s="23">
        <f t="shared" si="2"/>
        <v>3</v>
      </c>
      <c r="H13" s="23">
        <f t="shared" si="2"/>
        <v>3.4</v>
      </c>
      <c r="I13">
        <f t="shared" si="4"/>
        <v>1.9200000000000004</v>
      </c>
      <c r="J13">
        <f t="shared" si="5"/>
        <v>2.1760000000000002</v>
      </c>
      <c r="K13">
        <f>SUM($F$11:F13)</f>
        <v>1.5616000000000003</v>
      </c>
      <c r="L13" s="23">
        <f>SUM($I$11:I13)</f>
        <v>3.353600000000001</v>
      </c>
      <c r="M13" s="23">
        <f>SUM($J$11:J13)</f>
        <v>3.9065600000000007</v>
      </c>
      <c r="N13" s="23">
        <f t="shared" si="6"/>
        <v>5.7600000000000016</v>
      </c>
      <c r="O13" s="23">
        <f t="shared" si="7"/>
        <v>6.5280000000000014</v>
      </c>
      <c r="P13" s="23">
        <f t="shared" si="8"/>
        <v>7.3984000000000005</v>
      </c>
      <c r="Q13" s="23">
        <f>SUM($N$11:N13)</f>
        <v>8.2176000000000027</v>
      </c>
      <c r="R13" s="23">
        <f>SUM($O$11:O13)</f>
        <v>9.5385600000000021</v>
      </c>
      <c r="S13" s="23">
        <f>SUM($P$11:P13)</f>
        <v>11.094016000000002</v>
      </c>
    </row>
    <row r="14" spans="2:27" x14ac:dyDescent="0.25">
      <c r="F14">
        <f t="shared" si="3"/>
        <v>0.8</v>
      </c>
      <c r="G14" s="23">
        <f t="shared" si="2"/>
        <v>4</v>
      </c>
      <c r="H14" s="23">
        <f t="shared" si="2"/>
        <v>3.8</v>
      </c>
      <c r="I14">
        <f t="shared" si="4"/>
        <v>3.2</v>
      </c>
      <c r="J14">
        <f t="shared" si="5"/>
        <v>3.04</v>
      </c>
      <c r="K14">
        <f>SUM($F$11:F14)</f>
        <v>2.3616000000000001</v>
      </c>
      <c r="L14" s="23">
        <f>SUM($I$11:I14)</f>
        <v>6.5536000000000012</v>
      </c>
      <c r="M14" s="23">
        <f>SUM($J$11:J14)</f>
        <v>6.9465600000000007</v>
      </c>
      <c r="N14" s="23">
        <f t="shared" si="6"/>
        <v>12.8</v>
      </c>
      <c r="O14" s="23">
        <f t="shared" si="7"/>
        <v>12.16</v>
      </c>
      <c r="P14" s="23">
        <f t="shared" si="8"/>
        <v>11.552</v>
      </c>
      <c r="Q14" s="23">
        <f>SUM($N$11:N14)</f>
        <v>21.017600000000002</v>
      </c>
      <c r="R14" s="23">
        <f>SUM($O$11:O14)</f>
        <v>21.698560000000001</v>
      </c>
      <c r="S14" s="23">
        <f>SUM($P$11:P14)</f>
        <v>22.646016000000003</v>
      </c>
      <c r="U14" s="10" t="s">
        <v>18</v>
      </c>
      <c r="V14" s="29">
        <f>K15*R15-L15*M15</f>
        <v>29.464903679999964</v>
      </c>
      <c r="W14" s="49">
        <f>V14/V15</f>
        <v>1.3893892095866478</v>
      </c>
    </row>
    <row r="15" spans="2:27" x14ac:dyDescent="0.25">
      <c r="F15">
        <f>B8</f>
        <v>1</v>
      </c>
      <c r="G15" s="23">
        <f t="shared" si="2"/>
        <v>5</v>
      </c>
      <c r="H15" s="23">
        <f t="shared" si="2"/>
        <v>7</v>
      </c>
      <c r="I15">
        <f t="shared" si="4"/>
        <v>5</v>
      </c>
      <c r="J15">
        <f t="shared" si="5"/>
        <v>7</v>
      </c>
      <c r="K15" s="56">
        <f>SUM($F$11:F15)</f>
        <v>3.3616000000000001</v>
      </c>
      <c r="L15" s="57">
        <f>SUM($I$11:I15)</f>
        <v>11.553600000000001</v>
      </c>
      <c r="M15" s="57">
        <f>SUM($J$11:J15)</f>
        <v>13.946560000000002</v>
      </c>
      <c r="N15" s="23">
        <f t="shared" si="6"/>
        <v>25</v>
      </c>
      <c r="O15" s="23">
        <f t="shared" si="7"/>
        <v>35</v>
      </c>
      <c r="P15" s="55">
        <f t="shared" si="8"/>
        <v>49</v>
      </c>
      <c r="Q15" s="55">
        <f>SUM($N$11:N15)</f>
        <v>46.017600000000002</v>
      </c>
      <c r="R15" s="55">
        <f>SUM($O$11:O15)</f>
        <v>56.698560000000001</v>
      </c>
      <c r="S15" s="55">
        <f>SUM($P$11:P15)</f>
        <v>71.646016000000003</v>
      </c>
      <c r="V15" s="28">
        <f>K15*Q15-L15^2</f>
        <v>21.207091200000008</v>
      </c>
    </row>
    <row r="17" spans="3:26" x14ac:dyDescent="0.25">
      <c r="U17" s="10" t="s">
        <v>39</v>
      </c>
      <c r="V17" s="66">
        <f>Y20^2</f>
        <v>0.82412921808478223</v>
      </c>
      <c r="Y17">
        <f>K21*R21-L21*M21</f>
        <v>38.629698355199935</v>
      </c>
    </row>
    <row r="18" spans="3:26" x14ac:dyDescent="0.25">
      <c r="Y18">
        <f>K21*Q21-L21^2</f>
        <v>36.286138367999996</v>
      </c>
      <c r="Z18">
        <f>SQRT(Y18)</f>
        <v>6.0237976699089089</v>
      </c>
    </row>
    <row r="19" spans="3:26" ht="15.75" thickBot="1" x14ac:dyDescent="0.3">
      <c r="C19" t="s">
        <v>30</v>
      </c>
      <c r="F19" s="22" t="s">
        <v>19</v>
      </c>
      <c r="G19" s="22" t="s">
        <v>2</v>
      </c>
      <c r="H19" s="22" t="s">
        <v>0</v>
      </c>
      <c r="I19" s="22" t="s">
        <v>23</v>
      </c>
      <c r="J19" s="22" t="s">
        <v>22</v>
      </c>
      <c r="K19" s="22" t="s">
        <v>20</v>
      </c>
      <c r="L19" s="22" t="s">
        <v>27</v>
      </c>
      <c r="M19" s="22" t="s">
        <v>25</v>
      </c>
      <c r="N19" s="22" t="s">
        <v>35</v>
      </c>
      <c r="O19" s="22" t="s">
        <v>28</v>
      </c>
      <c r="P19" s="22" t="s">
        <v>34</v>
      </c>
      <c r="Q19" s="22" t="s">
        <v>37</v>
      </c>
      <c r="R19" s="22" t="s">
        <v>26</v>
      </c>
      <c r="S19" s="22" t="s">
        <v>38</v>
      </c>
      <c r="Y19">
        <f>K21*S21-M21^2</f>
        <v>49.900692193279951</v>
      </c>
      <c r="Z19">
        <f>SQRT(Y19)</f>
        <v>7.0640421992850486</v>
      </c>
    </row>
    <row r="20" spans="3:26" x14ac:dyDescent="0.25">
      <c r="K20">
        <f>K15*$C$1</f>
        <v>2.6892800000000001</v>
      </c>
      <c r="L20">
        <f>L15*$C$1</f>
        <v>9.2428800000000013</v>
      </c>
      <c r="M20">
        <f>M15*$C$1</f>
        <v>11.157248000000003</v>
      </c>
      <c r="Q20">
        <f>Q15*$C$1</f>
        <v>36.814080000000004</v>
      </c>
      <c r="R20">
        <f>R15*$C$1</f>
        <v>45.358848000000002</v>
      </c>
      <c r="S20">
        <f>C1*S15</f>
        <v>57.316812800000008</v>
      </c>
      <c r="Y20">
        <f>Y17/(Z18*Z19)</f>
        <v>0.90781563000687659</v>
      </c>
    </row>
    <row r="21" spans="3:26" x14ac:dyDescent="0.25">
      <c r="F21" s="26">
        <f>F34</f>
        <v>1</v>
      </c>
      <c r="G21" s="26">
        <f>G34</f>
        <v>6</v>
      </c>
      <c r="H21" s="26">
        <f>H34</f>
        <v>6</v>
      </c>
      <c r="I21" s="26">
        <f>I34</f>
        <v>6</v>
      </c>
      <c r="J21" s="26">
        <f>J34</f>
        <v>6</v>
      </c>
      <c r="K21" s="32">
        <f>K20+F21</f>
        <v>3.6892800000000001</v>
      </c>
      <c r="L21" s="42">
        <f>L20+F21*G21</f>
        <v>15.242880000000001</v>
      </c>
      <c r="M21" s="43">
        <f>M20+F21*H21</f>
        <v>17.157248000000003</v>
      </c>
      <c r="N21" s="24">
        <f>N34</f>
        <v>36</v>
      </c>
      <c r="O21" s="24">
        <f>O34</f>
        <v>36</v>
      </c>
      <c r="P21" s="24">
        <f>P34</f>
        <v>36</v>
      </c>
      <c r="Q21" s="37">
        <f>Q20+N21</f>
        <v>72.814080000000004</v>
      </c>
      <c r="R21" s="46">
        <f>R20+O21</f>
        <v>81.358847999999995</v>
      </c>
      <c r="S21" s="65">
        <f>S20+P21</f>
        <v>93.316812800000008</v>
      </c>
    </row>
    <row r="23" spans="3:26" x14ac:dyDescent="0.25">
      <c r="F23" t="s">
        <v>31</v>
      </c>
    </row>
    <row r="28" spans="3:26" ht="15.75" thickBot="1" x14ac:dyDescent="0.3">
      <c r="C28" t="s">
        <v>29</v>
      </c>
      <c r="F28" s="22" t="s">
        <v>19</v>
      </c>
      <c r="G28" s="22" t="s">
        <v>2</v>
      </c>
      <c r="H28" s="22" t="s">
        <v>0</v>
      </c>
      <c r="I28" s="22" t="s">
        <v>23</v>
      </c>
      <c r="J28" s="22" t="s">
        <v>22</v>
      </c>
      <c r="K28" s="22" t="s">
        <v>20</v>
      </c>
      <c r="L28" s="22" t="s">
        <v>27</v>
      </c>
      <c r="M28" s="22" t="s">
        <v>25</v>
      </c>
      <c r="N28" s="22" t="s">
        <v>36</v>
      </c>
      <c r="O28" s="22" t="s">
        <v>28</v>
      </c>
      <c r="P28" s="22" t="s">
        <v>34</v>
      </c>
      <c r="Q28" s="22" t="s">
        <v>37</v>
      </c>
      <c r="R28" s="22" t="s">
        <v>26</v>
      </c>
      <c r="S28" s="22" t="s">
        <v>38</v>
      </c>
      <c r="Y28" s="22" t="s">
        <v>2</v>
      </c>
      <c r="Z28" s="22" t="s">
        <v>32</v>
      </c>
    </row>
    <row r="29" spans="3:26" x14ac:dyDescent="0.25">
      <c r="F29">
        <f>B3</f>
        <v>0.32768000000000014</v>
      </c>
      <c r="G29" s="23">
        <f>C3</f>
        <v>1</v>
      </c>
      <c r="H29" s="23">
        <f>D3</f>
        <v>1.1000000000000001</v>
      </c>
      <c r="I29">
        <f>F29*G29</f>
        <v>0.32768000000000014</v>
      </c>
      <c r="J29">
        <f>F29*H29</f>
        <v>0.36044800000000016</v>
      </c>
      <c r="K29">
        <f>SUM($F$29:F29)</f>
        <v>0.32768000000000014</v>
      </c>
      <c r="L29" s="23">
        <f>SUM($I$29:I29)</f>
        <v>0.32768000000000014</v>
      </c>
      <c r="M29" s="23">
        <f>SUM($J$29:J29)</f>
        <v>0.36044800000000016</v>
      </c>
      <c r="N29" s="23">
        <f>F29*G29^2</f>
        <v>0.32768000000000014</v>
      </c>
      <c r="O29" s="23">
        <f>F29*G29*H29</f>
        <v>0.36044800000000016</v>
      </c>
      <c r="P29" s="23">
        <f>F29*H29*H29</f>
        <v>0.3964928000000002</v>
      </c>
      <c r="Q29" s="23">
        <f>SUM($N$29:N29)</f>
        <v>0.32768000000000014</v>
      </c>
      <c r="R29" s="23">
        <f>SUM($O$29:O29)</f>
        <v>0.36044800000000016</v>
      </c>
      <c r="S29" s="23">
        <f>SUM($P$29:P29)</f>
        <v>0.3964928000000002</v>
      </c>
      <c r="U29" s="10" t="s">
        <v>7</v>
      </c>
      <c r="V29" s="29">
        <f>M34*Q34-L34*R34</f>
        <v>9.1460714496001856</v>
      </c>
      <c r="W29" s="49">
        <f>V29/V30</f>
        <v>0.2520541413595534</v>
      </c>
      <c r="Y29" s="23">
        <f>G29</f>
        <v>1</v>
      </c>
      <c r="Z29">
        <f>$W$32*Y29+$W$29</f>
        <v>1.3166396853883078</v>
      </c>
    </row>
    <row r="30" spans="3:26" x14ac:dyDescent="0.25">
      <c r="F30">
        <f t="shared" ref="F30:H34" si="9">B4</f>
        <v>0.40960000000000013</v>
      </c>
      <c r="G30" s="23">
        <f t="shared" si="9"/>
        <v>2</v>
      </c>
      <c r="H30" s="23">
        <f t="shared" si="9"/>
        <v>2.5</v>
      </c>
      <c r="I30">
        <f t="shared" ref="I30:I34" si="10">F30*G30</f>
        <v>0.81920000000000026</v>
      </c>
      <c r="J30">
        <f t="shared" ref="J30:J34" si="11">F30*H30</f>
        <v>1.0240000000000002</v>
      </c>
      <c r="K30">
        <f>SUM($F$29:F30)</f>
        <v>0.73728000000000027</v>
      </c>
      <c r="L30" s="23">
        <f>SUM($I$29:I30)</f>
        <v>1.1468800000000003</v>
      </c>
      <c r="M30" s="23">
        <f>SUM($J$29:J30)</f>
        <v>1.3844480000000003</v>
      </c>
      <c r="N30" s="23">
        <f t="shared" ref="N30:N34" si="12">F30*G30^2</f>
        <v>1.6384000000000005</v>
      </c>
      <c r="O30" s="23">
        <f t="shared" ref="O30:O34" si="13">F30*G30*H30</f>
        <v>2.0480000000000005</v>
      </c>
      <c r="P30" s="23">
        <f t="shared" ref="P30:P34" si="14">F30*H30*H30</f>
        <v>2.5600000000000005</v>
      </c>
      <c r="Q30" s="23">
        <f>SUM($N$29:N30)</f>
        <v>1.9660800000000007</v>
      </c>
      <c r="R30" s="23">
        <f>SUM($O$29:O30)</f>
        <v>2.4084480000000008</v>
      </c>
      <c r="S30" s="23">
        <f>SUM($P$29:P30)</f>
        <v>2.9564928000000008</v>
      </c>
      <c r="V30" s="28">
        <f>K34*Q34-L34^2</f>
        <v>36.286138367999996</v>
      </c>
      <c r="Y30" s="23">
        <f t="shared" ref="Y30:Y34" si="15">G30</f>
        <v>2</v>
      </c>
      <c r="Z30">
        <f t="shared" ref="Z30:Z34" si="16">$W$32*Y30+$W$29</f>
        <v>2.3812252294170619</v>
      </c>
    </row>
    <row r="31" spans="3:26" x14ac:dyDescent="0.25">
      <c r="F31">
        <f t="shared" si="9"/>
        <v>0.51200000000000012</v>
      </c>
      <c r="G31" s="23">
        <f t="shared" si="9"/>
        <v>3</v>
      </c>
      <c r="H31" s="23">
        <f t="shared" si="9"/>
        <v>3.4</v>
      </c>
      <c r="I31">
        <f t="shared" si="10"/>
        <v>1.5360000000000005</v>
      </c>
      <c r="J31">
        <f t="shared" si="11"/>
        <v>1.7408000000000003</v>
      </c>
      <c r="K31">
        <f>SUM($F$29:F31)</f>
        <v>1.2492800000000004</v>
      </c>
      <c r="L31" s="23">
        <f>SUM($I$29:I31)</f>
        <v>2.6828800000000008</v>
      </c>
      <c r="M31" s="23">
        <f>SUM($J$29:J31)</f>
        <v>3.1252480000000009</v>
      </c>
      <c r="N31" s="23">
        <f t="shared" si="12"/>
        <v>4.6080000000000014</v>
      </c>
      <c r="O31" s="23">
        <f t="shared" si="13"/>
        <v>5.2224000000000013</v>
      </c>
      <c r="P31" s="23">
        <f t="shared" si="14"/>
        <v>5.9187200000000013</v>
      </c>
      <c r="Q31" s="23">
        <f>SUM($N$29:N31)</f>
        <v>6.5740800000000021</v>
      </c>
      <c r="R31" s="23">
        <f>SUM($O$29:O31)</f>
        <v>7.6308480000000021</v>
      </c>
      <c r="S31" s="23">
        <f>SUM($P$29:P31)</f>
        <v>8.8752128000000017</v>
      </c>
      <c r="Y31" s="23">
        <f t="shared" si="15"/>
        <v>3</v>
      </c>
      <c r="Z31">
        <f t="shared" si="16"/>
        <v>3.4458107734458165</v>
      </c>
    </row>
    <row r="32" spans="3:26" x14ac:dyDescent="0.25">
      <c r="F32">
        <f t="shared" si="9"/>
        <v>0.64000000000000012</v>
      </c>
      <c r="G32" s="23">
        <f t="shared" si="9"/>
        <v>4</v>
      </c>
      <c r="H32" s="23">
        <f t="shared" si="9"/>
        <v>3.8</v>
      </c>
      <c r="I32">
        <f t="shared" si="10"/>
        <v>2.5600000000000005</v>
      </c>
      <c r="J32">
        <f t="shared" si="11"/>
        <v>2.4320000000000004</v>
      </c>
      <c r="K32">
        <f>SUM($F$29:F32)</f>
        <v>1.8892800000000005</v>
      </c>
      <c r="L32" s="23">
        <f>SUM($I$29:I32)</f>
        <v>5.2428800000000013</v>
      </c>
      <c r="M32" s="23">
        <f>SUM($J$29:J32)</f>
        <v>5.5572480000000013</v>
      </c>
      <c r="N32" s="23">
        <f t="shared" si="12"/>
        <v>10.240000000000002</v>
      </c>
      <c r="O32" s="23">
        <f t="shared" si="13"/>
        <v>9.7280000000000015</v>
      </c>
      <c r="P32" s="23">
        <f t="shared" si="14"/>
        <v>9.2416000000000018</v>
      </c>
      <c r="Q32" s="23">
        <f>SUM($N$29:N32)</f>
        <v>16.814080000000004</v>
      </c>
      <c r="R32" s="23">
        <f>SUM($O$29:O32)</f>
        <v>17.358848000000002</v>
      </c>
      <c r="S32" s="23">
        <f>SUM($P$29:P32)</f>
        <v>18.116812800000005</v>
      </c>
      <c r="U32" s="10" t="s">
        <v>18</v>
      </c>
      <c r="V32" s="29">
        <f>K34*R34-L34*M34</f>
        <v>38.629698355199935</v>
      </c>
      <c r="W32" s="49">
        <f>V32/V33</f>
        <v>1.0645855440287544</v>
      </c>
      <c r="Y32" s="23">
        <f t="shared" si="15"/>
        <v>4</v>
      </c>
      <c r="Z32">
        <f t="shared" si="16"/>
        <v>4.5103963174745711</v>
      </c>
    </row>
    <row r="33" spans="6:26" x14ac:dyDescent="0.25">
      <c r="F33">
        <f t="shared" si="9"/>
        <v>0.8</v>
      </c>
      <c r="G33" s="23">
        <f t="shared" si="9"/>
        <v>5</v>
      </c>
      <c r="H33" s="23">
        <f t="shared" si="9"/>
        <v>7</v>
      </c>
      <c r="I33">
        <f t="shared" si="10"/>
        <v>4</v>
      </c>
      <c r="J33">
        <f t="shared" si="11"/>
        <v>5.6000000000000005</v>
      </c>
      <c r="K33">
        <f>SUM($F$29:F33)</f>
        <v>2.6892800000000006</v>
      </c>
      <c r="L33" s="23">
        <f>SUM($I$29:I33)</f>
        <v>9.2428800000000013</v>
      </c>
      <c r="M33" s="23">
        <f>SUM($J$29:J33)</f>
        <v>11.157248000000003</v>
      </c>
      <c r="N33" s="23">
        <f t="shared" si="12"/>
        <v>20</v>
      </c>
      <c r="O33" s="23">
        <f t="shared" si="13"/>
        <v>28</v>
      </c>
      <c r="P33" s="23">
        <f t="shared" si="14"/>
        <v>39.200000000000003</v>
      </c>
      <c r="Q33" s="23">
        <f>SUM($N$29:N33)</f>
        <v>36.814080000000004</v>
      </c>
      <c r="R33" s="23">
        <f>SUM($O$29:O33)</f>
        <v>45.358848000000002</v>
      </c>
      <c r="S33" s="23">
        <f>SUM($P$29:P33)</f>
        <v>57.316812800000008</v>
      </c>
      <c r="V33" s="28">
        <f>K34*Q34-L34^2</f>
        <v>36.286138367999996</v>
      </c>
      <c r="Y33" s="23">
        <f t="shared" si="15"/>
        <v>5</v>
      </c>
      <c r="Z33">
        <f t="shared" si="16"/>
        <v>5.5749818615033258</v>
      </c>
    </row>
    <row r="34" spans="6:26" x14ac:dyDescent="0.25">
      <c r="F34">
        <f t="shared" si="9"/>
        <v>1</v>
      </c>
      <c r="G34" s="23">
        <f t="shared" si="9"/>
        <v>6</v>
      </c>
      <c r="H34" s="23">
        <f t="shared" si="9"/>
        <v>6</v>
      </c>
      <c r="I34">
        <f t="shared" si="10"/>
        <v>6</v>
      </c>
      <c r="J34">
        <f t="shared" si="11"/>
        <v>6</v>
      </c>
      <c r="K34" s="32">
        <f>SUM($F$29:F34)</f>
        <v>3.6892800000000006</v>
      </c>
      <c r="L34" s="42">
        <f>SUM($I$29:I34)</f>
        <v>15.242880000000001</v>
      </c>
      <c r="M34" s="43">
        <f>SUM($J$29:J34)</f>
        <v>17.157248000000003</v>
      </c>
      <c r="N34" s="23">
        <f t="shared" si="12"/>
        <v>36</v>
      </c>
      <c r="O34" s="23">
        <f t="shared" si="13"/>
        <v>36</v>
      </c>
      <c r="P34" s="23">
        <f t="shared" si="14"/>
        <v>36</v>
      </c>
      <c r="Q34" s="37">
        <f>SUM($N$29:N34)</f>
        <v>72.814080000000004</v>
      </c>
      <c r="R34" s="46">
        <f>SUM($O$29:O34)</f>
        <v>81.358847999999995</v>
      </c>
      <c r="S34" s="64">
        <f>SUM($P$29:P34)</f>
        <v>93.316812800000008</v>
      </c>
      <c r="Y34" s="23">
        <f t="shared" si="15"/>
        <v>6</v>
      </c>
      <c r="Z34">
        <f t="shared" si="16"/>
        <v>6.6395674055320795</v>
      </c>
    </row>
    <row r="35" spans="6:26" x14ac:dyDescent="0.25">
      <c r="U35" s="10" t="s">
        <v>39</v>
      </c>
      <c r="V35" s="66">
        <f>RSQ(H29:H34,G29:G34)</f>
        <v>0.87576813430471945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P47"/>
  <sheetViews>
    <sheetView topLeftCell="C8" workbookViewId="0">
      <selection activeCell="S35" sqref="S35"/>
    </sheetView>
  </sheetViews>
  <sheetFormatPr defaultRowHeight="15" x14ac:dyDescent="0.25"/>
  <cols>
    <col min="2" max="2" width="12.42578125" style="51" customWidth="1"/>
    <col min="7" max="7" width="10.5703125" customWidth="1"/>
    <col min="9" max="9" width="10.5703125" bestFit="1" customWidth="1"/>
    <col min="11" max="11" width="10.85546875" customWidth="1"/>
    <col min="12" max="19" width="10.140625" customWidth="1"/>
    <col min="27" max="27" width="10" customWidth="1"/>
    <col min="31" max="31" width="10.85546875" customWidth="1"/>
    <col min="32" max="32" width="9.140625" customWidth="1"/>
    <col min="37" max="39" width="10.42578125" bestFit="1" customWidth="1"/>
  </cols>
  <sheetData>
    <row r="2" spans="1:42" x14ac:dyDescent="0.25">
      <c r="C2">
        <v>0.9</v>
      </c>
      <c r="Z2" t="s">
        <v>29</v>
      </c>
      <c r="AA2" s="51"/>
    </row>
    <row r="3" spans="1:42" ht="15.75" thickBot="1" x14ac:dyDescent="0.3">
      <c r="B3" s="22" t="s">
        <v>1</v>
      </c>
      <c r="C3" s="22" t="s">
        <v>2</v>
      </c>
      <c r="D3" s="22" t="s">
        <v>0</v>
      </c>
      <c r="F3" s="22" t="s">
        <v>19</v>
      </c>
      <c r="G3" s="22" t="s">
        <v>2</v>
      </c>
      <c r="H3" s="22" t="s">
        <v>0</v>
      </c>
      <c r="I3" s="22" t="s">
        <v>23</v>
      </c>
      <c r="J3" s="22" t="s">
        <v>22</v>
      </c>
      <c r="K3" s="22" t="s">
        <v>20</v>
      </c>
      <c r="L3" s="22" t="s">
        <v>27</v>
      </c>
      <c r="M3" s="22" t="s">
        <v>25</v>
      </c>
      <c r="N3" s="22" t="s">
        <v>35</v>
      </c>
      <c r="O3" s="22" t="s">
        <v>28</v>
      </c>
      <c r="P3" s="22" t="s">
        <v>34</v>
      </c>
      <c r="Q3" s="22" t="s">
        <v>37</v>
      </c>
      <c r="R3" s="22" t="s">
        <v>26</v>
      </c>
      <c r="S3" s="22" t="s">
        <v>38</v>
      </c>
      <c r="V3" s="22" t="s">
        <v>1</v>
      </c>
      <c r="W3" s="22" t="s">
        <v>2</v>
      </c>
      <c r="X3" s="22" t="s">
        <v>0</v>
      </c>
      <c r="Z3" s="22" t="s">
        <v>19</v>
      </c>
      <c r="AA3" s="22" t="s">
        <v>2</v>
      </c>
      <c r="AB3" s="22" t="s">
        <v>0</v>
      </c>
      <c r="AC3" s="22" t="s">
        <v>23</v>
      </c>
      <c r="AD3" s="22" t="s">
        <v>22</v>
      </c>
      <c r="AE3" s="22" t="s">
        <v>20</v>
      </c>
      <c r="AF3" s="22" t="s">
        <v>27</v>
      </c>
      <c r="AG3" s="22" t="s">
        <v>25</v>
      </c>
      <c r="AH3" s="22" t="s">
        <v>35</v>
      </c>
      <c r="AI3" s="22" t="s">
        <v>28</v>
      </c>
      <c r="AJ3" s="22" t="s">
        <v>34</v>
      </c>
      <c r="AK3" s="22" t="s">
        <v>37</v>
      </c>
      <c r="AL3" s="22" t="s">
        <v>26</v>
      </c>
      <c r="AM3" s="22" t="s">
        <v>38</v>
      </c>
    </row>
    <row r="4" spans="1:42" x14ac:dyDescent="0.25">
      <c r="A4">
        <v>1</v>
      </c>
      <c r="B4" s="58">
        <f t="shared" ref="B4:B31" si="0">B5*$C$2</f>
        <v>4.7101286972462492E-2</v>
      </c>
      <c r="C4" s="50">
        <f ca="1">RANDBETWEEN(-30,30)</f>
        <v>-21</v>
      </c>
      <c r="D4" s="50">
        <f ca="1">C4+RANDBETWEEN(-10,10)</f>
        <v>-30</v>
      </c>
      <c r="F4" s="59">
        <f t="shared" ref="F4:F30" si="1">B5</f>
        <v>5.2334763302736099E-2</v>
      </c>
      <c r="G4" s="23">
        <f t="shared" ref="G4:H7" ca="1" si="2">C4</f>
        <v>-21</v>
      </c>
      <c r="H4" s="23">
        <f t="shared" ca="1" si="2"/>
        <v>-30</v>
      </c>
      <c r="I4">
        <f ca="1">F4*G4</f>
        <v>-1.0990300293574582</v>
      </c>
      <c r="J4">
        <f ca="1">F4*H4</f>
        <v>-1.5700428990820829</v>
      </c>
      <c r="K4">
        <f>SUM($F$4:F4)</f>
        <v>5.2334763302736099E-2</v>
      </c>
      <c r="L4" s="23">
        <f ca="1">SUM($I$4:I4)</f>
        <v>-1.0990300293574582</v>
      </c>
      <c r="M4" s="23">
        <f ca="1">SUM($J$4:J4)</f>
        <v>-1.5700428990820829</v>
      </c>
      <c r="N4" s="23">
        <f ca="1">F4*G4^2</f>
        <v>23.07963061650662</v>
      </c>
      <c r="O4" s="23">
        <f ca="1">F4*G4*H4</f>
        <v>32.970900880723747</v>
      </c>
      <c r="P4" s="23">
        <f ca="1">F4*H4*H4</f>
        <v>47.101286972462489</v>
      </c>
      <c r="Q4" s="23">
        <f ca="1">SUM($N$4:N4)</f>
        <v>23.07963061650662</v>
      </c>
      <c r="R4" s="23">
        <f ca="1">SUM($O$4:O4)</f>
        <v>32.970900880723747</v>
      </c>
      <c r="S4" s="23">
        <f ca="1">SUM($P$4:P4)</f>
        <v>47.101286972462489</v>
      </c>
      <c r="V4" s="59">
        <f>B4</f>
        <v>4.7101286972462492E-2</v>
      </c>
      <c r="W4">
        <f ca="1">C4</f>
        <v>-21</v>
      </c>
      <c r="X4">
        <f ca="1">D4</f>
        <v>-30</v>
      </c>
      <c r="Z4" s="59">
        <f t="shared" ref="Z4:AB8" si="3">B4</f>
        <v>4.7101286972462492E-2</v>
      </c>
      <c r="AA4" s="23">
        <f t="shared" ca="1" si="3"/>
        <v>-21</v>
      </c>
      <c r="AB4" s="23">
        <f t="shared" ca="1" si="3"/>
        <v>-30</v>
      </c>
      <c r="AC4">
        <f ca="1">Z4*AA4</f>
        <v>-0.98912702642171235</v>
      </c>
      <c r="AD4">
        <f ca="1">Z4*AB4</f>
        <v>-1.4130386091738747</v>
      </c>
      <c r="AE4">
        <f>SUM($Z$4:Z4)</f>
        <v>4.7101286972462492E-2</v>
      </c>
      <c r="AF4" s="23">
        <f ca="1">SUM($AC$4:AC4)</f>
        <v>-0.98912702642171235</v>
      </c>
      <c r="AG4" s="23">
        <f ca="1">SUM($AD$4:AD4)</f>
        <v>-1.4130386091738747</v>
      </c>
      <c r="AH4" s="23">
        <f ca="1">Z4*AA4^2</f>
        <v>20.771667554855959</v>
      </c>
      <c r="AI4" s="23">
        <f ca="1">Z4*AA4*AB4</f>
        <v>29.67381079265137</v>
      </c>
      <c r="AJ4" s="23">
        <f ca="1">Z4*AB4*AB4</f>
        <v>42.391158275216242</v>
      </c>
      <c r="AK4" s="23">
        <f ca="1">SUM($AH$4:AH4)</f>
        <v>20.771667554855959</v>
      </c>
      <c r="AL4" s="23">
        <f ca="1">SUM($AI$4:AI4)</f>
        <v>29.67381079265137</v>
      </c>
      <c r="AM4" s="23">
        <f ca="1">SUM($AJ$4:AJ4)</f>
        <v>42.391158275216242</v>
      </c>
      <c r="AO4">
        <v>-30</v>
      </c>
      <c r="AP4">
        <f ca="1">$AB$35+$AF$35*AO4</f>
        <v>-32.394582735830561</v>
      </c>
    </row>
    <row r="5" spans="1:42" x14ac:dyDescent="0.25">
      <c r="A5">
        <f>A4+1</f>
        <v>2</v>
      </c>
      <c r="B5" s="58">
        <f t="shared" si="0"/>
        <v>5.2334763302736099E-2</v>
      </c>
      <c r="C5" s="50">
        <f t="shared" ref="C5:C33" ca="1" si="4">RANDBETWEEN(-30,30)</f>
        <v>-5</v>
      </c>
      <c r="D5" s="50">
        <f t="shared" ref="D5:D33" ca="1" si="5">C5+RANDBETWEEN(-10,10)</f>
        <v>-13</v>
      </c>
      <c r="F5" s="59">
        <f t="shared" si="1"/>
        <v>5.814973700304011E-2</v>
      </c>
      <c r="G5" s="23">
        <f t="shared" ca="1" si="2"/>
        <v>-5</v>
      </c>
      <c r="H5" s="23">
        <f t="shared" ca="1" si="2"/>
        <v>-13</v>
      </c>
      <c r="I5">
        <f ca="1">F5*G5</f>
        <v>-0.29074868501520057</v>
      </c>
      <c r="J5">
        <f ca="1">F5*H5</f>
        <v>-0.75594658103952139</v>
      </c>
      <c r="K5">
        <f>SUM($F$4:F5)</f>
        <v>0.11048450030577621</v>
      </c>
      <c r="L5" s="23">
        <f ca="1">SUM($I$4:I5)</f>
        <v>-1.3897787143726588</v>
      </c>
      <c r="M5" s="23">
        <f ca="1">SUM($J$4:J5)</f>
        <v>-2.3259894801216046</v>
      </c>
      <c r="N5" s="23">
        <f ca="1">F5*G5^2</f>
        <v>1.4537434250760028</v>
      </c>
      <c r="O5" s="23">
        <f ca="1">F5*G5*H5</f>
        <v>3.7797329051976076</v>
      </c>
      <c r="P5" s="23">
        <f ca="1">F5*H5*H5</f>
        <v>9.8273055535137779</v>
      </c>
      <c r="Q5" s="23">
        <f ca="1">SUM($N$4:N5)</f>
        <v>24.533374041582622</v>
      </c>
      <c r="R5" s="23">
        <f ca="1">SUM($O$4:O5)</f>
        <v>36.750633785921352</v>
      </c>
      <c r="S5" s="23">
        <f ca="1">SUM($P$4:P5)</f>
        <v>56.928592525976271</v>
      </c>
      <c r="V5" s="59">
        <f t="shared" ref="V5:V33" si="6">B5</f>
        <v>5.2334763302736099E-2</v>
      </c>
      <c r="W5">
        <f t="shared" ref="W5:W31" ca="1" si="7">C5</f>
        <v>-5</v>
      </c>
      <c r="X5">
        <f t="shared" ref="X5:X31" ca="1" si="8">D5</f>
        <v>-13</v>
      </c>
      <c r="Z5">
        <f t="shared" si="3"/>
        <v>5.2334763302736099E-2</v>
      </c>
      <c r="AA5" s="23">
        <f t="shared" ca="1" si="3"/>
        <v>-5</v>
      </c>
      <c r="AB5" s="23">
        <f t="shared" ca="1" si="3"/>
        <v>-13</v>
      </c>
      <c r="AC5">
        <f t="shared" ref="AC5:AC8" ca="1" si="9">Z5*AA5</f>
        <v>-0.26167381651368049</v>
      </c>
      <c r="AD5">
        <f t="shared" ref="AD5:AD8" ca="1" si="10">Z5*AB5</f>
        <v>-0.68035192293556934</v>
      </c>
      <c r="AE5">
        <f>SUM($Z$4:Z5)</f>
        <v>9.9436050275198584E-2</v>
      </c>
      <c r="AF5" s="23">
        <f ca="1">SUM($AC$4:AC5)</f>
        <v>-1.250800842935393</v>
      </c>
      <c r="AG5" s="23">
        <f ca="1">SUM($AD$4:AD5)</f>
        <v>-2.0933905321094439</v>
      </c>
      <c r="AH5" s="23">
        <f t="shared" ref="AH5:AH8" ca="1" si="11">Z5*AA5^2</f>
        <v>1.3083690825684025</v>
      </c>
      <c r="AI5" s="23">
        <f t="shared" ref="AI5:AI8" ca="1" si="12">Z5*AA5*AB5</f>
        <v>3.4017596146778466</v>
      </c>
      <c r="AJ5" s="23">
        <f ca="1">Z5*AB5*AB5</f>
        <v>8.8445749981624022</v>
      </c>
      <c r="AK5" s="23">
        <f ca="1">SUM($AH$4:AH5)</f>
        <v>22.08003663742436</v>
      </c>
      <c r="AL5" s="23">
        <f ca="1">SUM($AI$4:AI5)</f>
        <v>33.075570407329216</v>
      </c>
      <c r="AM5" s="23">
        <f ca="1">SUM($AJ$4:AJ5)</f>
        <v>51.235733273378642</v>
      </c>
      <c r="AO5">
        <f>AO4+2</f>
        <v>-28</v>
      </c>
      <c r="AP5">
        <f t="shared" ref="AP5:AP33" ca="1" si="13">$AB$35+$AF$35*AO5</f>
        <v>-30.290232618636498</v>
      </c>
    </row>
    <row r="6" spans="1:42" x14ac:dyDescent="0.25">
      <c r="A6">
        <f t="shared" ref="A6:A27" si="14">A5+1</f>
        <v>3</v>
      </c>
      <c r="B6" s="58">
        <f t="shared" si="0"/>
        <v>5.814973700304011E-2</v>
      </c>
      <c r="C6" s="50">
        <f t="shared" ca="1" si="4"/>
        <v>18</v>
      </c>
      <c r="D6" s="50">
        <f t="shared" ca="1" si="5"/>
        <v>18</v>
      </c>
      <c r="F6" s="59">
        <f t="shared" si="1"/>
        <v>6.4610818892266789E-2</v>
      </c>
      <c r="G6" s="23">
        <f t="shared" ca="1" si="2"/>
        <v>18</v>
      </c>
      <c r="H6" s="23">
        <f t="shared" ca="1" si="2"/>
        <v>18</v>
      </c>
      <c r="I6">
        <f ca="1">F6*G6</f>
        <v>1.1629947400608023</v>
      </c>
      <c r="J6">
        <f ca="1">F6*H6</f>
        <v>1.1629947400608023</v>
      </c>
      <c r="K6">
        <f>SUM($F$4:F6)</f>
        <v>0.175095319198043</v>
      </c>
      <c r="L6" s="23">
        <f ca="1">SUM($I$4:I6)</f>
        <v>-0.22678397431185648</v>
      </c>
      <c r="M6" s="23">
        <f ca="1">SUM($J$4:J6)</f>
        <v>-1.1629947400608023</v>
      </c>
      <c r="N6" s="23">
        <f ca="1">F6*G6^2</f>
        <v>20.933905321094439</v>
      </c>
      <c r="O6" s="23">
        <f ca="1">F6*G6*H6</f>
        <v>20.933905321094443</v>
      </c>
      <c r="P6" s="23">
        <f t="shared" ref="P6:P32" ca="1" si="15">F6*H6*H6</f>
        <v>20.933905321094443</v>
      </c>
      <c r="Q6" s="23">
        <f ca="1">SUM($N$4:N6)</f>
        <v>45.467279362677061</v>
      </c>
      <c r="R6" s="23">
        <f ca="1">SUM($O$4:O6)</f>
        <v>57.684539107015794</v>
      </c>
      <c r="S6" s="23">
        <f ca="1">SUM($P$4:P6)</f>
        <v>77.862497847070713</v>
      </c>
      <c r="V6" s="59">
        <f t="shared" si="6"/>
        <v>5.814973700304011E-2</v>
      </c>
      <c r="W6">
        <f t="shared" ca="1" si="7"/>
        <v>18</v>
      </c>
      <c r="X6">
        <f t="shared" ca="1" si="8"/>
        <v>18</v>
      </c>
      <c r="Z6">
        <f t="shared" si="3"/>
        <v>5.814973700304011E-2</v>
      </c>
      <c r="AA6" s="23">
        <f t="shared" ca="1" si="3"/>
        <v>18</v>
      </c>
      <c r="AB6" s="23">
        <f t="shared" ca="1" si="3"/>
        <v>18</v>
      </c>
      <c r="AC6">
        <f t="shared" ca="1" si="9"/>
        <v>1.046695266054722</v>
      </c>
      <c r="AD6">
        <f t="shared" ca="1" si="10"/>
        <v>1.046695266054722</v>
      </c>
      <c r="AE6">
        <f>SUM($Z$4:Z6)</f>
        <v>0.15758578727823869</v>
      </c>
      <c r="AF6" s="23">
        <f ca="1">SUM($AC$4:AC6)</f>
        <v>-0.20410557688067099</v>
      </c>
      <c r="AG6" s="23">
        <f ca="1">SUM($AD$4:AD6)</f>
        <v>-1.046695266054722</v>
      </c>
      <c r="AH6" s="23">
        <f t="shared" ca="1" si="11"/>
        <v>18.840514788984997</v>
      </c>
      <c r="AI6" s="23">
        <f t="shared" ca="1" si="12"/>
        <v>18.840514788984997</v>
      </c>
      <c r="AJ6" s="23">
        <f t="shared" ref="AJ6:AJ32" ca="1" si="16">Z6*AB6*AB6</f>
        <v>18.840514788984997</v>
      </c>
      <c r="AK6" s="23">
        <f ca="1">SUM($AH$4:AH6)</f>
        <v>40.920551426409361</v>
      </c>
      <c r="AL6" s="23">
        <f ca="1">SUM($AI$4:AI6)</f>
        <v>51.916085196314214</v>
      </c>
      <c r="AM6" s="23">
        <f ca="1">SUM($AJ$4:AJ6)</f>
        <v>70.076248062363646</v>
      </c>
      <c r="AO6">
        <f t="shared" ref="AO6:AO33" si="17">AO5+2</f>
        <v>-26</v>
      </c>
      <c r="AP6">
        <f t="shared" ca="1" si="13"/>
        <v>-28.185882501442439</v>
      </c>
    </row>
    <row r="7" spans="1:42" x14ac:dyDescent="0.25">
      <c r="A7">
        <f t="shared" si="14"/>
        <v>4</v>
      </c>
      <c r="B7" s="58">
        <f t="shared" si="0"/>
        <v>6.4610818892266789E-2</v>
      </c>
      <c r="C7" s="50">
        <f t="shared" ca="1" si="4"/>
        <v>-18</v>
      </c>
      <c r="D7" s="50">
        <f t="shared" ca="1" si="5"/>
        <v>-19</v>
      </c>
      <c r="F7" s="59">
        <f t="shared" si="1"/>
        <v>7.1789798769185315E-2</v>
      </c>
      <c r="G7" s="23">
        <f t="shared" ca="1" si="2"/>
        <v>-18</v>
      </c>
      <c r="H7" s="23">
        <f t="shared" ca="1" si="2"/>
        <v>-19</v>
      </c>
      <c r="I7">
        <f ca="1">F7*G7</f>
        <v>-1.2922163778453357</v>
      </c>
      <c r="J7">
        <f ca="1">F7*H7</f>
        <v>-1.3640061766145211</v>
      </c>
      <c r="K7">
        <f>SUM($F$4:F7)</f>
        <v>0.24688511796722831</v>
      </c>
      <c r="L7" s="23">
        <f ca="1">SUM($I$4:I7)</f>
        <v>-1.5190003521571922</v>
      </c>
      <c r="M7" s="23">
        <f ca="1">SUM($J$4:J7)</f>
        <v>-2.5270009166753233</v>
      </c>
      <c r="N7" s="23">
        <f ca="1">F7*G7^2</f>
        <v>23.259894801216042</v>
      </c>
      <c r="O7" s="23">
        <f ca="1">F7*G7*H7</f>
        <v>24.552111179061377</v>
      </c>
      <c r="P7" s="23">
        <f t="shared" ca="1" si="15"/>
        <v>25.916117355675901</v>
      </c>
      <c r="Q7" s="23">
        <f ca="1">SUM($N$4:N7)</f>
        <v>68.727174163893096</v>
      </c>
      <c r="R7" s="23">
        <f ca="1">SUM($O$4:O7)</f>
        <v>82.236650286077179</v>
      </c>
      <c r="S7" s="23">
        <f ca="1">SUM($P$4:P7)</f>
        <v>103.77861520274661</v>
      </c>
      <c r="V7" s="59">
        <f t="shared" si="6"/>
        <v>6.4610818892266789E-2</v>
      </c>
      <c r="W7">
        <f t="shared" ca="1" si="7"/>
        <v>-18</v>
      </c>
      <c r="X7">
        <f t="shared" ca="1" si="8"/>
        <v>-19</v>
      </c>
      <c r="Z7">
        <f t="shared" si="3"/>
        <v>6.4610818892266789E-2</v>
      </c>
      <c r="AA7" s="23">
        <f t="shared" ca="1" si="3"/>
        <v>-18</v>
      </c>
      <c r="AB7" s="23">
        <f t="shared" ca="1" si="3"/>
        <v>-19</v>
      </c>
      <c r="AC7">
        <f t="shared" ca="1" si="9"/>
        <v>-1.1629947400608023</v>
      </c>
      <c r="AD7">
        <f t="shared" ca="1" si="10"/>
        <v>-1.227605558953069</v>
      </c>
      <c r="AE7">
        <f>SUM($Z$4:Z7)</f>
        <v>0.22219660617050546</v>
      </c>
      <c r="AF7" s="23">
        <f ca="1">SUM($AC$4:AC7)</f>
        <v>-1.3671003169414733</v>
      </c>
      <c r="AG7" s="23">
        <f ca="1">SUM($AD$4:AD7)</f>
        <v>-2.2743008250077912</v>
      </c>
      <c r="AH7" s="23">
        <f t="shared" ca="1" si="11"/>
        <v>20.933905321094439</v>
      </c>
      <c r="AI7" s="23">
        <f t="shared" ca="1" si="12"/>
        <v>22.096900061155242</v>
      </c>
      <c r="AJ7" s="23">
        <f t="shared" ca="1" si="16"/>
        <v>23.324505620108312</v>
      </c>
      <c r="AK7" s="23">
        <f ca="1">SUM($AH$4:AH7)</f>
        <v>61.854456747503804</v>
      </c>
      <c r="AL7" s="23">
        <f ca="1">SUM($AI$4:AI7)</f>
        <v>74.012985257469452</v>
      </c>
      <c r="AM7" s="23">
        <f ca="1">SUM($AJ$4:AJ7)</f>
        <v>93.400753682471958</v>
      </c>
      <c r="AO7">
        <f t="shared" si="17"/>
        <v>-24</v>
      </c>
      <c r="AP7">
        <f t="shared" ca="1" si="13"/>
        <v>-26.081532384248376</v>
      </c>
    </row>
    <row r="8" spans="1:42" x14ac:dyDescent="0.25">
      <c r="A8">
        <f t="shared" si="14"/>
        <v>5</v>
      </c>
      <c r="B8" s="58">
        <f t="shared" si="0"/>
        <v>7.1789798769185315E-2</v>
      </c>
      <c r="C8" s="50">
        <f t="shared" ca="1" si="4"/>
        <v>-8</v>
      </c>
      <c r="D8" s="50">
        <f t="shared" ca="1" si="5"/>
        <v>-5</v>
      </c>
      <c r="F8" s="59">
        <f t="shared" si="1"/>
        <v>7.976644307687257E-2</v>
      </c>
      <c r="G8" s="23">
        <f t="shared" ref="G8:G30" ca="1" si="18">C8</f>
        <v>-8</v>
      </c>
      <c r="H8" s="23">
        <f t="shared" ref="H8:H30" ca="1" si="19">D8</f>
        <v>-5</v>
      </c>
      <c r="I8">
        <f t="shared" ref="I8:I30" ca="1" si="20">F8*G8</f>
        <v>-0.63813154461498056</v>
      </c>
      <c r="J8">
        <f t="shared" ref="J8:J30" ca="1" si="21">F8*H8</f>
        <v>-0.39883221538436286</v>
      </c>
      <c r="K8">
        <f>SUM($F$4:F8)</f>
        <v>0.32665156104410087</v>
      </c>
      <c r="L8" s="23">
        <f ca="1">SUM($I$4:I8)</f>
        <v>-2.1571318967721727</v>
      </c>
      <c r="M8" s="23">
        <f ca="1">SUM($J$4:J8)</f>
        <v>-2.9258331320596862</v>
      </c>
      <c r="N8" s="23">
        <f t="shared" ref="N8:N30" ca="1" si="22">F8*G8^2</f>
        <v>5.1050523569198445</v>
      </c>
      <c r="O8" s="23">
        <f t="shared" ref="O8:O30" ca="1" si="23">F8*G8*H8</f>
        <v>3.1906577230749029</v>
      </c>
      <c r="P8" s="23">
        <f t="shared" ca="1" si="15"/>
        <v>1.9941610769218143</v>
      </c>
      <c r="Q8" s="23">
        <f ca="1">SUM($N$4:N8)</f>
        <v>73.832226520812938</v>
      </c>
      <c r="R8" s="23">
        <f ca="1">SUM($O$4:O8)</f>
        <v>85.427308009152085</v>
      </c>
      <c r="S8" s="23">
        <f ca="1">SUM($P$4:P8)</f>
        <v>105.77277627966842</v>
      </c>
      <c r="V8" s="59">
        <f t="shared" si="6"/>
        <v>7.1789798769185315E-2</v>
      </c>
      <c r="W8">
        <f t="shared" ca="1" si="7"/>
        <v>-8</v>
      </c>
      <c r="X8">
        <f t="shared" ca="1" si="8"/>
        <v>-5</v>
      </c>
      <c r="Z8">
        <f t="shared" si="3"/>
        <v>7.1789798769185315E-2</v>
      </c>
      <c r="AA8" s="23">
        <f t="shared" ca="1" si="3"/>
        <v>-8</v>
      </c>
      <c r="AB8" s="23">
        <f t="shared" ca="1" si="3"/>
        <v>-5</v>
      </c>
      <c r="AC8">
        <f t="shared" ca="1" si="9"/>
        <v>-0.57431839015348252</v>
      </c>
      <c r="AD8">
        <f t="shared" ca="1" si="10"/>
        <v>-0.3589489938459266</v>
      </c>
      <c r="AE8">
        <f>SUM($Z$4:Z8)</f>
        <v>0.29398640493969075</v>
      </c>
      <c r="AF8" s="23">
        <f ca="1">SUM($AC$4:AC8)</f>
        <v>-1.9414187070949558</v>
      </c>
      <c r="AG8" s="23">
        <f ca="1">SUM($AD$4:AD8)</f>
        <v>-2.6332498188537179</v>
      </c>
      <c r="AH8" s="23">
        <f t="shared" ca="1" si="11"/>
        <v>4.5945471212278601</v>
      </c>
      <c r="AI8" s="23">
        <f t="shared" ca="1" si="12"/>
        <v>2.8715919507674128</v>
      </c>
      <c r="AJ8" s="23">
        <f t="shared" ca="1" si="16"/>
        <v>1.7947449692296331</v>
      </c>
      <c r="AK8" s="23">
        <f ca="1">SUM($AH$4:AH8)</f>
        <v>66.449003868731666</v>
      </c>
      <c r="AL8" s="23">
        <f ca="1">SUM($AI$4:AI8)</f>
        <v>76.884577208236863</v>
      </c>
      <c r="AM8" s="23">
        <f ca="1">SUM($AJ$4:AJ8)</f>
        <v>95.195498651701598</v>
      </c>
      <c r="AO8">
        <f t="shared" si="17"/>
        <v>-22</v>
      </c>
      <c r="AP8">
        <f t="shared" ca="1" si="13"/>
        <v>-23.977182267054317</v>
      </c>
    </row>
    <row r="9" spans="1:42" x14ac:dyDescent="0.25">
      <c r="A9">
        <f t="shared" si="14"/>
        <v>6</v>
      </c>
      <c r="B9" s="58">
        <f t="shared" si="0"/>
        <v>7.976644307687257E-2</v>
      </c>
      <c r="C9" s="50">
        <f t="shared" ca="1" si="4"/>
        <v>25</v>
      </c>
      <c r="D9" s="50">
        <f t="shared" ca="1" si="5"/>
        <v>22</v>
      </c>
      <c r="F9" s="59">
        <f t="shared" si="1"/>
        <v>8.8629381196525081E-2</v>
      </c>
      <c r="G9" s="23">
        <f t="shared" ca="1" si="18"/>
        <v>25</v>
      </c>
      <c r="H9" s="23">
        <f t="shared" ca="1" si="19"/>
        <v>22</v>
      </c>
      <c r="I9">
        <f t="shared" ca="1" si="20"/>
        <v>2.215734529913127</v>
      </c>
      <c r="J9">
        <f t="shared" ca="1" si="21"/>
        <v>1.9498463863235518</v>
      </c>
      <c r="K9">
        <f>SUM($F$4:F9)</f>
        <v>0.41528094224062595</v>
      </c>
      <c r="L9" s="23">
        <f ca="1">SUM($I$4:I9)</f>
        <v>5.8602633140954374E-2</v>
      </c>
      <c r="M9" s="23">
        <f ca="1">SUM($J$4:J9)</f>
        <v>-0.97598674573613442</v>
      </c>
      <c r="N9" s="23">
        <f t="shared" ca="1" si="22"/>
        <v>55.393363247828177</v>
      </c>
      <c r="O9" s="23">
        <f t="shared" ca="1" si="23"/>
        <v>48.746159658088793</v>
      </c>
      <c r="P9" s="23">
        <f t="shared" ca="1" si="15"/>
        <v>42.896620499118143</v>
      </c>
      <c r="Q9" s="23">
        <f ca="1">SUM($N$4:N9)</f>
        <v>129.2255897686411</v>
      </c>
      <c r="R9" s="23">
        <f ca="1">SUM($O$4:O9)</f>
        <v>134.17346766724089</v>
      </c>
      <c r="S9" s="23">
        <f ca="1">SUM($P$4:P9)</f>
        <v>148.66939677878656</v>
      </c>
      <c r="V9" s="59">
        <f t="shared" si="6"/>
        <v>7.976644307687257E-2</v>
      </c>
      <c r="W9">
        <f t="shared" ca="1" si="7"/>
        <v>25</v>
      </c>
      <c r="X9">
        <f t="shared" ca="1" si="8"/>
        <v>22</v>
      </c>
      <c r="Z9">
        <f t="shared" ref="Z9:Z31" si="24">B9</f>
        <v>7.976644307687257E-2</v>
      </c>
      <c r="AA9" s="23">
        <f t="shared" ref="AA9:AA31" ca="1" si="25">C9</f>
        <v>25</v>
      </c>
      <c r="AB9" s="23">
        <f t="shared" ref="AB9:AB31" ca="1" si="26">D9</f>
        <v>22</v>
      </c>
      <c r="AC9">
        <f t="shared" ref="AC9:AC31" ca="1" si="27">Z9*AA9</f>
        <v>1.9941610769218143</v>
      </c>
      <c r="AD9">
        <f t="shared" ref="AD9:AD31" ca="1" si="28">Z9*AB9</f>
        <v>1.7548617476911965</v>
      </c>
      <c r="AE9">
        <f>SUM($Z$4:Z9)</f>
        <v>0.37375284801656333</v>
      </c>
      <c r="AF9" s="23">
        <f ca="1">SUM($AC$4:AC9)</f>
        <v>5.2742369826858537E-2</v>
      </c>
      <c r="AG9" s="23">
        <f ca="1">SUM($AD$4:AD9)</f>
        <v>-0.87838807116252138</v>
      </c>
      <c r="AH9" s="23">
        <f t="shared" ref="AH9:AH31" ca="1" si="29">Z9*AA9^2</f>
        <v>49.854026923045353</v>
      </c>
      <c r="AI9" s="23">
        <f t="shared" ref="AI9:AI31" ca="1" si="30">Z9*AA9*AB9</f>
        <v>43.871543692279914</v>
      </c>
      <c r="AJ9" s="23">
        <f t="shared" ca="1" si="16"/>
        <v>38.606958449206324</v>
      </c>
      <c r="AK9" s="23">
        <f ca="1">SUM($AH$4:AH9)</f>
        <v>116.30303079177702</v>
      </c>
      <c r="AL9" s="23">
        <f ca="1">SUM($AI$4:AI9)</f>
        <v>120.75612090051678</v>
      </c>
      <c r="AM9" s="23">
        <f ca="1">SUM($AJ$4:AJ9)</f>
        <v>133.80245710090793</v>
      </c>
      <c r="AO9">
        <f t="shared" si="17"/>
        <v>-20</v>
      </c>
      <c r="AP9">
        <f t="shared" ca="1" si="13"/>
        <v>-21.872832149860258</v>
      </c>
    </row>
    <row r="10" spans="1:42" x14ac:dyDescent="0.25">
      <c r="A10">
        <f t="shared" si="14"/>
        <v>7</v>
      </c>
      <c r="B10" s="58">
        <f t="shared" si="0"/>
        <v>8.8629381196525081E-2</v>
      </c>
      <c r="C10" s="50">
        <f t="shared" ca="1" si="4"/>
        <v>28</v>
      </c>
      <c r="D10" s="50">
        <f t="shared" ca="1" si="5"/>
        <v>31</v>
      </c>
      <c r="F10" s="59">
        <f t="shared" si="1"/>
        <v>9.8477090218361193E-2</v>
      </c>
      <c r="G10" s="23">
        <f t="shared" ca="1" si="18"/>
        <v>28</v>
      </c>
      <c r="H10" s="23">
        <f t="shared" ca="1" si="19"/>
        <v>31</v>
      </c>
      <c r="I10">
        <f t="shared" ca="1" si="20"/>
        <v>2.7573585261141136</v>
      </c>
      <c r="J10">
        <f t="shared" ca="1" si="21"/>
        <v>3.052789796769197</v>
      </c>
      <c r="K10">
        <f>SUM($F$4:F10)</f>
        <v>0.5137580324589871</v>
      </c>
      <c r="L10" s="23">
        <f ca="1">SUM($I$4:I10)</f>
        <v>2.815961159255068</v>
      </c>
      <c r="M10" s="23">
        <f ca="1">SUM($J$4:J10)</f>
        <v>2.0768030510330626</v>
      </c>
      <c r="N10" s="23">
        <f t="shared" ca="1" si="22"/>
        <v>77.206038731195179</v>
      </c>
      <c r="O10" s="23">
        <f t="shared" ca="1" si="23"/>
        <v>85.478114309537517</v>
      </c>
      <c r="P10" s="23">
        <f t="shared" ca="1" si="15"/>
        <v>94.636483699845115</v>
      </c>
      <c r="Q10" s="23">
        <f ca="1">SUM($N$4:N10)</f>
        <v>206.43162849983628</v>
      </c>
      <c r="R10" s="23">
        <f ca="1">SUM($O$4:O10)</f>
        <v>219.6515819767784</v>
      </c>
      <c r="S10" s="23">
        <f ca="1">SUM($P$4:P10)</f>
        <v>243.30588047863168</v>
      </c>
      <c r="V10" s="59">
        <f t="shared" si="6"/>
        <v>8.8629381196525081E-2</v>
      </c>
      <c r="W10">
        <f t="shared" ca="1" si="7"/>
        <v>28</v>
      </c>
      <c r="X10">
        <f t="shared" ca="1" si="8"/>
        <v>31</v>
      </c>
      <c r="Z10">
        <f t="shared" si="24"/>
        <v>8.8629381196525081E-2</v>
      </c>
      <c r="AA10" s="23">
        <f t="shared" ca="1" si="25"/>
        <v>28</v>
      </c>
      <c r="AB10" s="23">
        <f t="shared" ca="1" si="26"/>
        <v>31</v>
      </c>
      <c r="AC10">
        <f t="shared" ca="1" si="27"/>
        <v>2.4816226735027023</v>
      </c>
      <c r="AD10">
        <f t="shared" ca="1" si="28"/>
        <v>2.7475108170922775</v>
      </c>
      <c r="AE10">
        <f>SUM($Z$4:Z10)</f>
        <v>0.46238222921308841</v>
      </c>
      <c r="AF10" s="23">
        <f ca="1">SUM($AC$4:AC10)</f>
        <v>2.5343650433295606</v>
      </c>
      <c r="AG10" s="23">
        <f ca="1">SUM($AD$4:AD10)</f>
        <v>1.8691227459297561</v>
      </c>
      <c r="AH10" s="23">
        <f t="shared" ca="1" si="29"/>
        <v>69.485434858075664</v>
      </c>
      <c r="AI10" s="23">
        <f t="shared" ca="1" si="30"/>
        <v>76.930302878583774</v>
      </c>
      <c r="AJ10" s="23">
        <f t="shared" ca="1" si="16"/>
        <v>85.172835329860604</v>
      </c>
      <c r="AK10" s="23">
        <f ca="1">SUM($AH$4:AH10)</f>
        <v>185.7884656498527</v>
      </c>
      <c r="AL10" s="23">
        <f ca="1">SUM($AI$4:AI10)</f>
        <v>197.68642377910055</v>
      </c>
      <c r="AM10" s="23">
        <f ca="1">SUM($AJ$4:AJ10)</f>
        <v>218.97529243076855</v>
      </c>
      <c r="AO10">
        <f t="shared" si="17"/>
        <v>-18</v>
      </c>
      <c r="AP10">
        <f t="shared" ca="1" si="13"/>
        <v>-19.768482032666196</v>
      </c>
    </row>
    <row r="11" spans="1:42" x14ac:dyDescent="0.25">
      <c r="A11">
        <f t="shared" si="14"/>
        <v>8</v>
      </c>
      <c r="B11" s="58">
        <f t="shared" si="0"/>
        <v>9.8477090218361193E-2</v>
      </c>
      <c r="C11" s="50">
        <f t="shared" ca="1" si="4"/>
        <v>-2</v>
      </c>
      <c r="D11" s="50">
        <f t="shared" ca="1" si="5"/>
        <v>-7</v>
      </c>
      <c r="F11" s="59">
        <f t="shared" si="1"/>
        <v>0.10941898913151243</v>
      </c>
      <c r="G11" s="23">
        <f t="shared" ca="1" si="18"/>
        <v>-2</v>
      </c>
      <c r="H11" s="23">
        <f t="shared" ca="1" si="19"/>
        <v>-7</v>
      </c>
      <c r="I11">
        <f t="shared" ca="1" si="20"/>
        <v>-0.21883797826302487</v>
      </c>
      <c r="J11">
        <f t="shared" ca="1" si="21"/>
        <v>-0.76593292392058698</v>
      </c>
      <c r="K11">
        <f>SUM($F$4:F11)</f>
        <v>0.62317702159049948</v>
      </c>
      <c r="L11" s="23">
        <f ca="1">SUM($I$4:I11)</f>
        <v>2.597123180992043</v>
      </c>
      <c r="M11" s="23">
        <f ca="1">SUM($J$4:J11)</f>
        <v>1.3108701271124756</v>
      </c>
      <c r="N11" s="23">
        <f t="shared" ca="1" si="22"/>
        <v>0.43767595652604974</v>
      </c>
      <c r="O11" s="23">
        <f t="shared" ca="1" si="23"/>
        <v>1.531865847841174</v>
      </c>
      <c r="P11" s="23">
        <f t="shared" ca="1" si="15"/>
        <v>5.3615304674441084</v>
      </c>
      <c r="Q11" s="23">
        <f ca="1">SUM($N$4:N11)</f>
        <v>206.86930445636233</v>
      </c>
      <c r="R11" s="23">
        <f ca="1">SUM($O$4:O11)</f>
        <v>221.18344782461958</v>
      </c>
      <c r="S11" s="23">
        <f ca="1">SUM($P$4:P11)</f>
        <v>248.66741094607579</v>
      </c>
      <c r="V11" s="59">
        <f t="shared" si="6"/>
        <v>9.8477090218361193E-2</v>
      </c>
      <c r="W11">
        <f t="shared" ca="1" si="7"/>
        <v>-2</v>
      </c>
      <c r="X11">
        <f t="shared" ca="1" si="8"/>
        <v>-7</v>
      </c>
      <c r="Z11">
        <f t="shared" si="24"/>
        <v>9.8477090218361193E-2</v>
      </c>
      <c r="AA11" s="23">
        <f t="shared" ca="1" si="25"/>
        <v>-2</v>
      </c>
      <c r="AB11" s="23">
        <f t="shared" ca="1" si="26"/>
        <v>-7</v>
      </c>
      <c r="AC11">
        <f t="shared" ca="1" si="27"/>
        <v>-0.19695418043672239</v>
      </c>
      <c r="AD11">
        <f t="shared" ca="1" si="28"/>
        <v>-0.6893396315285284</v>
      </c>
      <c r="AE11">
        <f>SUM($Z$4:Z11)</f>
        <v>0.56085931943144962</v>
      </c>
      <c r="AF11" s="23">
        <f ca="1">SUM($AC$4:AC11)</f>
        <v>2.3374108628928383</v>
      </c>
      <c r="AG11" s="23">
        <f ca="1">SUM($AD$4:AD11)</f>
        <v>1.1797831144012276</v>
      </c>
      <c r="AH11" s="23">
        <f t="shared" ca="1" si="29"/>
        <v>0.39390836087344477</v>
      </c>
      <c r="AI11" s="23">
        <f t="shared" ca="1" si="30"/>
        <v>1.3786792630570568</v>
      </c>
      <c r="AJ11" s="23">
        <f t="shared" ca="1" si="16"/>
        <v>4.8253774206996987</v>
      </c>
      <c r="AK11" s="23">
        <f ca="1">SUM($AH$4:AH11)</f>
        <v>186.18237401072614</v>
      </c>
      <c r="AL11" s="23">
        <f ca="1">SUM($AI$4:AI11)</f>
        <v>199.0651030421576</v>
      </c>
      <c r="AM11" s="23">
        <f ca="1">SUM($AJ$4:AJ11)</f>
        <v>223.80066985146826</v>
      </c>
      <c r="AO11">
        <f t="shared" si="17"/>
        <v>-16</v>
      </c>
      <c r="AP11">
        <f t="shared" ca="1" si="13"/>
        <v>-17.664131915472137</v>
      </c>
    </row>
    <row r="12" spans="1:42" x14ac:dyDescent="0.25">
      <c r="A12">
        <f t="shared" si="14"/>
        <v>9</v>
      </c>
      <c r="B12" s="58">
        <f t="shared" si="0"/>
        <v>0.10941898913151243</v>
      </c>
      <c r="C12" s="50">
        <f t="shared" ca="1" si="4"/>
        <v>-8</v>
      </c>
      <c r="D12" s="50">
        <f t="shared" ca="1" si="5"/>
        <v>-12</v>
      </c>
      <c r="F12" s="59">
        <f t="shared" si="1"/>
        <v>0.12157665459056936</v>
      </c>
      <c r="G12" s="23">
        <f t="shared" ca="1" si="18"/>
        <v>-8</v>
      </c>
      <c r="H12" s="23">
        <f t="shared" ca="1" si="19"/>
        <v>-12</v>
      </c>
      <c r="I12">
        <f t="shared" ca="1" si="20"/>
        <v>-0.97261323672455491</v>
      </c>
      <c r="J12">
        <f t="shared" ca="1" si="21"/>
        <v>-1.4589198550868323</v>
      </c>
      <c r="K12">
        <f>SUM($F$4:F12)</f>
        <v>0.7447536761810688</v>
      </c>
      <c r="L12" s="23">
        <f ca="1">SUM($I$4:I12)</f>
        <v>1.624509944267488</v>
      </c>
      <c r="M12" s="23">
        <f ca="1">SUM($J$4:J12)</f>
        <v>-0.14804972797435667</v>
      </c>
      <c r="N12" s="23">
        <f t="shared" ca="1" si="22"/>
        <v>7.7809058937964393</v>
      </c>
      <c r="O12" s="23">
        <f t="shared" ca="1" si="23"/>
        <v>11.671358840694658</v>
      </c>
      <c r="P12" s="23">
        <f t="shared" ca="1" si="15"/>
        <v>17.507038261041988</v>
      </c>
      <c r="Q12" s="23">
        <f ca="1">SUM($N$4:N12)</f>
        <v>214.65021035015877</v>
      </c>
      <c r="R12" s="23">
        <f ca="1">SUM($O$4:O12)</f>
        <v>232.85480666531424</v>
      </c>
      <c r="S12" s="23">
        <f ca="1">SUM($P$4:P12)</f>
        <v>266.17444920711779</v>
      </c>
      <c r="V12" s="59">
        <f t="shared" si="6"/>
        <v>0.10941898913151243</v>
      </c>
      <c r="W12">
        <f t="shared" ca="1" si="7"/>
        <v>-8</v>
      </c>
      <c r="X12">
        <f t="shared" ca="1" si="8"/>
        <v>-12</v>
      </c>
      <c r="Z12">
        <f t="shared" si="24"/>
        <v>0.10941898913151243</v>
      </c>
      <c r="AA12" s="23">
        <f t="shared" ca="1" si="25"/>
        <v>-8</v>
      </c>
      <c r="AB12" s="23">
        <f t="shared" ca="1" si="26"/>
        <v>-12</v>
      </c>
      <c r="AC12">
        <f t="shared" ca="1" si="27"/>
        <v>-0.87535191305209947</v>
      </c>
      <c r="AD12">
        <f t="shared" ca="1" si="28"/>
        <v>-1.3130278695781492</v>
      </c>
      <c r="AE12">
        <f>SUM($Z$4:Z12)</f>
        <v>0.670278308562962</v>
      </c>
      <c r="AF12" s="23">
        <f ca="1">SUM($AC$4:AC12)</f>
        <v>1.4620589498407388</v>
      </c>
      <c r="AG12" s="23">
        <f ca="1">SUM($AD$4:AD12)</f>
        <v>-0.13324475517692158</v>
      </c>
      <c r="AH12" s="23">
        <f t="shared" ca="1" si="29"/>
        <v>7.0028153044167958</v>
      </c>
      <c r="AI12" s="23">
        <f t="shared" ca="1" si="30"/>
        <v>10.504222956625194</v>
      </c>
      <c r="AJ12" s="23">
        <f t="shared" ca="1" si="16"/>
        <v>15.756334434937791</v>
      </c>
      <c r="AK12" s="23">
        <f ca="1">SUM($AH$4:AH12)</f>
        <v>193.18518931514294</v>
      </c>
      <c r="AL12" s="23">
        <f ca="1">SUM($AI$4:AI12)</f>
        <v>209.5693259987828</v>
      </c>
      <c r="AM12" s="23">
        <f ca="1">SUM($AJ$4:AJ12)</f>
        <v>239.55700428640606</v>
      </c>
      <c r="AO12">
        <f t="shared" si="17"/>
        <v>-14</v>
      </c>
      <c r="AP12">
        <f t="shared" ca="1" si="13"/>
        <v>-15.559781798278078</v>
      </c>
    </row>
    <row r="13" spans="1:42" x14ac:dyDescent="0.25">
      <c r="A13">
        <f t="shared" si="14"/>
        <v>10</v>
      </c>
      <c r="B13" s="58">
        <f t="shared" si="0"/>
        <v>0.12157665459056936</v>
      </c>
      <c r="C13" s="50">
        <f t="shared" ca="1" si="4"/>
        <v>1</v>
      </c>
      <c r="D13" s="50">
        <f t="shared" ca="1" si="5"/>
        <v>4</v>
      </c>
      <c r="F13" s="59">
        <f t="shared" si="1"/>
        <v>0.13508517176729928</v>
      </c>
      <c r="G13" s="23">
        <f t="shared" ca="1" si="18"/>
        <v>1</v>
      </c>
      <c r="H13" s="23">
        <f t="shared" ca="1" si="19"/>
        <v>4</v>
      </c>
      <c r="I13">
        <f t="shared" ca="1" si="20"/>
        <v>0.13508517176729928</v>
      </c>
      <c r="J13">
        <f t="shared" ca="1" si="21"/>
        <v>0.54034068706919713</v>
      </c>
      <c r="K13">
        <f>SUM($F$4:F13)</f>
        <v>0.87983884794836809</v>
      </c>
      <c r="L13" s="23">
        <f ca="1">SUM($I$4:I13)</f>
        <v>1.7595951160347871</v>
      </c>
      <c r="M13" s="23">
        <f ca="1">SUM($J$4:J13)</f>
        <v>0.39229095909484046</v>
      </c>
      <c r="N13" s="23">
        <f t="shared" ca="1" si="22"/>
        <v>0.13508517176729928</v>
      </c>
      <c r="O13" s="23">
        <f t="shared" ca="1" si="23"/>
        <v>0.54034068706919713</v>
      </c>
      <c r="P13" s="23">
        <f t="shared" ca="1" si="15"/>
        <v>2.1613627482767885</v>
      </c>
      <c r="Q13" s="23">
        <f ca="1">SUM($N$4:N13)</f>
        <v>214.78529552192606</v>
      </c>
      <c r="R13" s="23">
        <f ca="1">SUM($O$4:O13)</f>
        <v>233.39514735238345</v>
      </c>
      <c r="S13" s="23">
        <f ca="1">SUM($P$4:P13)</f>
        <v>268.3358119553946</v>
      </c>
      <c r="V13" s="59">
        <f t="shared" si="6"/>
        <v>0.12157665459056936</v>
      </c>
      <c r="W13">
        <f t="shared" ca="1" si="7"/>
        <v>1</v>
      </c>
      <c r="X13">
        <f t="shared" ca="1" si="8"/>
        <v>4</v>
      </c>
      <c r="Z13">
        <f t="shared" si="24"/>
        <v>0.12157665459056936</v>
      </c>
      <c r="AA13" s="23">
        <f t="shared" ca="1" si="25"/>
        <v>1</v>
      </c>
      <c r="AB13" s="23">
        <f t="shared" ca="1" si="26"/>
        <v>4</v>
      </c>
      <c r="AC13">
        <f t="shared" ca="1" si="27"/>
        <v>0.12157665459056936</v>
      </c>
      <c r="AD13">
        <f t="shared" ca="1" si="28"/>
        <v>0.48630661836227745</v>
      </c>
      <c r="AE13">
        <f>SUM($Z$4:Z13)</f>
        <v>0.79185496315353132</v>
      </c>
      <c r="AF13" s="23">
        <f ca="1">SUM($AC$4:AC13)</f>
        <v>1.5836356044313082</v>
      </c>
      <c r="AG13" s="23">
        <f ca="1">SUM($AD$4:AD13)</f>
        <v>0.35306186318535587</v>
      </c>
      <c r="AH13" s="23">
        <f t="shared" ca="1" si="29"/>
        <v>0.12157665459056936</v>
      </c>
      <c r="AI13" s="23">
        <f t="shared" ca="1" si="30"/>
        <v>0.48630661836227745</v>
      </c>
      <c r="AJ13" s="23">
        <f t="shared" ca="1" si="16"/>
        <v>1.9452264734491098</v>
      </c>
      <c r="AK13" s="23">
        <f ca="1">SUM($AH$4:AH13)</f>
        <v>193.3067659697335</v>
      </c>
      <c r="AL13" s="23">
        <f ca="1">SUM($AI$4:AI13)</f>
        <v>210.05563261714508</v>
      </c>
      <c r="AM13" s="23">
        <f ca="1">SUM($AJ$4:AJ13)</f>
        <v>241.50223075985517</v>
      </c>
      <c r="AO13">
        <f t="shared" si="17"/>
        <v>-12</v>
      </c>
      <c r="AP13">
        <f t="shared" ca="1" si="13"/>
        <v>-13.455431681084017</v>
      </c>
    </row>
    <row r="14" spans="1:42" x14ac:dyDescent="0.25">
      <c r="A14">
        <f t="shared" si="14"/>
        <v>11</v>
      </c>
      <c r="B14" s="58">
        <f t="shared" si="0"/>
        <v>0.13508517176729928</v>
      </c>
      <c r="C14" s="50">
        <f t="shared" ca="1" si="4"/>
        <v>-6</v>
      </c>
      <c r="D14" s="50">
        <f t="shared" ca="1" si="5"/>
        <v>1</v>
      </c>
      <c r="F14" s="59">
        <f t="shared" si="1"/>
        <v>0.15009463529699921</v>
      </c>
      <c r="G14" s="23">
        <f t="shared" ca="1" si="18"/>
        <v>-6</v>
      </c>
      <c r="H14" s="23">
        <f t="shared" ca="1" si="19"/>
        <v>1</v>
      </c>
      <c r="I14">
        <f t="shared" ca="1" si="20"/>
        <v>-0.9005678117819953</v>
      </c>
      <c r="J14">
        <f t="shared" ca="1" si="21"/>
        <v>0.15009463529699921</v>
      </c>
      <c r="K14">
        <f>SUM($F$4:F14)</f>
        <v>1.0299334832453673</v>
      </c>
      <c r="L14" s="23">
        <f ca="1">SUM($I$4:I14)</f>
        <v>0.85902730425279183</v>
      </c>
      <c r="M14" s="23">
        <f ca="1">SUM($J$4:J14)</f>
        <v>0.54238559439183964</v>
      </c>
      <c r="N14" s="23">
        <f t="shared" ca="1" si="22"/>
        <v>5.4034068706919713</v>
      </c>
      <c r="O14" s="23">
        <f t="shared" ca="1" si="23"/>
        <v>-0.9005678117819953</v>
      </c>
      <c r="P14" s="23">
        <f t="shared" ca="1" si="15"/>
        <v>0.15009463529699921</v>
      </c>
      <c r="Q14" s="23">
        <f ca="1">SUM($N$4:N14)</f>
        <v>220.18870239261804</v>
      </c>
      <c r="R14" s="23">
        <f ca="1">SUM($O$4:O14)</f>
        <v>232.49457954060145</v>
      </c>
      <c r="S14" s="23">
        <f ca="1">SUM($P$4:P14)</f>
        <v>268.48590659069163</v>
      </c>
      <c r="V14" s="59">
        <f t="shared" si="6"/>
        <v>0.13508517176729928</v>
      </c>
      <c r="W14">
        <f t="shared" ca="1" si="7"/>
        <v>-6</v>
      </c>
      <c r="X14">
        <f t="shared" ca="1" si="8"/>
        <v>1</v>
      </c>
      <c r="Z14">
        <f t="shared" si="24"/>
        <v>0.13508517176729928</v>
      </c>
      <c r="AA14" s="23">
        <f t="shared" ca="1" si="25"/>
        <v>-6</v>
      </c>
      <c r="AB14" s="23">
        <f t="shared" ca="1" si="26"/>
        <v>1</v>
      </c>
      <c r="AC14">
        <f t="shared" ca="1" si="27"/>
        <v>-0.8105110306037957</v>
      </c>
      <c r="AD14">
        <f t="shared" ca="1" si="28"/>
        <v>0.13508517176729928</v>
      </c>
      <c r="AE14">
        <f>SUM($Z$4:Z14)</f>
        <v>0.92694013492083061</v>
      </c>
      <c r="AF14" s="23">
        <f ca="1">SUM($AC$4:AC14)</f>
        <v>0.77312457382751254</v>
      </c>
      <c r="AG14" s="23">
        <f ca="1">SUM($AD$4:AD14)</f>
        <v>0.48814703495265516</v>
      </c>
      <c r="AH14" s="23">
        <f t="shared" ca="1" si="29"/>
        <v>4.8630661836227738</v>
      </c>
      <c r="AI14" s="23">
        <f t="shared" ca="1" si="30"/>
        <v>-0.8105110306037957</v>
      </c>
      <c r="AJ14" s="23">
        <f t="shared" ca="1" si="16"/>
        <v>0.13508517176729928</v>
      </c>
      <c r="AK14" s="23">
        <f ca="1">SUM($AH$4:AH14)</f>
        <v>198.16983215335628</v>
      </c>
      <c r="AL14" s="23">
        <f ca="1">SUM($AI$4:AI14)</f>
        <v>209.24512158654127</v>
      </c>
      <c r="AM14" s="23">
        <f ca="1">SUM($AJ$4:AJ14)</f>
        <v>241.63731593162245</v>
      </c>
      <c r="AO14">
        <f t="shared" si="17"/>
        <v>-10</v>
      </c>
      <c r="AP14">
        <f t="shared" ca="1" si="13"/>
        <v>-11.351081563889958</v>
      </c>
    </row>
    <row r="15" spans="1:42" x14ac:dyDescent="0.25">
      <c r="A15">
        <f t="shared" si="14"/>
        <v>12</v>
      </c>
      <c r="B15" s="58">
        <f t="shared" si="0"/>
        <v>0.15009463529699921</v>
      </c>
      <c r="C15" s="50">
        <f t="shared" ca="1" si="4"/>
        <v>-8</v>
      </c>
      <c r="D15" s="50">
        <f t="shared" ca="1" si="5"/>
        <v>0</v>
      </c>
      <c r="F15" s="59">
        <f t="shared" si="1"/>
        <v>0.16677181699666577</v>
      </c>
      <c r="G15" s="23">
        <f t="shared" ca="1" si="18"/>
        <v>-8</v>
      </c>
      <c r="H15" s="23">
        <f t="shared" ca="1" si="19"/>
        <v>0</v>
      </c>
      <c r="I15">
        <f t="shared" ca="1" si="20"/>
        <v>-1.3341745359733261</v>
      </c>
      <c r="J15">
        <f t="shared" ca="1" si="21"/>
        <v>0</v>
      </c>
      <c r="K15">
        <f>SUM($F$4:F15)</f>
        <v>1.1967053002420331</v>
      </c>
      <c r="L15" s="23">
        <f ca="1">SUM($I$4:I15)</f>
        <v>-0.4751472317205343</v>
      </c>
      <c r="M15" s="23">
        <f ca="1">SUM($J$4:J15)</f>
        <v>0.54238559439183964</v>
      </c>
      <c r="N15" s="23">
        <f t="shared" ca="1" si="22"/>
        <v>10.673396287786609</v>
      </c>
      <c r="O15" s="23">
        <f t="shared" ca="1" si="23"/>
        <v>0</v>
      </c>
      <c r="P15" s="23">
        <f t="shared" ca="1" si="15"/>
        <v>0</v>
      </c>
      <c r="Q15" s="23">
        <f ca="1">SUM($N$4:N15)</f>
        <v>230.86209868040464</v>
      </c>
      <c r="R15" s="23">
        <f ca="1">SUM($O$4:O15)</f>
        <v>232.49457954060145</v>
      </c>
      <c r="S15" s="23">
        <f ca="1">SUM($P$4:P15)</f>
        <v>268.48590659069163</v>
      </c>
      <c r="V15" s="59">
        <f t="shared" si="6"/>
        <v>0.15009463529699921</v>
      </c>
      <c r="W15">
        <f t="shared" ca="1" si="7"/>
        <v>-8</v>
      </c>
      <c r="X15">
        <f t="shared" ca="1" si="8"/>
        <v>0</v>
      </c>
      <c r="Z15">
        <f t="shared" si="24"/>
        <v>0.15009463529699921</v>
      </c>
      <c r="AA15" s="23">
        <f t="shared" ca="1" si="25"/>
        <v>-8</v>
      </c>
      <c r="AB15" s="23">
        <f t="shared" ca="1" si="26"/>
        <v>0</v>
      </c>
      <c r="AC15">
        <f t="shared" ca="1" si="27"/>
        <v>-1.2007570823759937</v>
      </c>
      <c r="AD15">
        <f t="shared" ca="1" si="28"/>
        <v>0</v>
      </c>
      <c r="AE15">
        <f>SUM($Z$4:Z15)</f>
        <v>1.0770347702178298</v>
      </c>
      <c r="AF15" s="23">
        <f ca="1">SUM($AC$4:AC15)</f>
        <v>-0.42763250854848112</v>
      </c>
      <c r="AG15" s="23">
        <f ca="1">SUM($AD$4:AD15)</f>
        <v>0.48814703495265516</v>
      </c>
      <c r="AH15" s="23">
        <f t="shared" ca="1" si="29"/>
        <v>9.6060566590079492</v>
      </c>
      <c r="AI15" s="23">
        <f t="shared" ca="1" si="30"/>
        <v>0</v>
      </c>
      <c r="AJ15" s="23">
        <f t="shared" ca="1" si="16"/>
        <v>0</v>
      </c>
      <c r="AK15" s="23">
        <f ca="1">SUM($AH$4:AH15)</f>
        <v>207.77588881236423</v>
      </c>
      <c r="AL15" s="23">
        <f ca="1">SUM($AI$4:AI15)</f>
        <v>209.24512158654127</v>
      </c>
      <c r="AM15" s="23">
        <f ca="1">SUM($AJ$4:AJ15)</f>
        <v>241.63731593162245</v>
      </c>
      <c r="AO15">
        <f t="shared" si="17"/>
        <v>-8</v>
      </c>
      <c r="AP15">
        <f t="shared" ca="1" si="13"/>
        <v>-9.2467314466958968</v>
      </c>
    </row>
    <row r="16" spans="1:42" x14ac:dyDescent="0.25">
      <c r="A16">
        <f t="shared" si="14"/>
        <v>13</v>
      </c>
      <c r="B16" s="58">
        <f t="shared" si="0"/>
        <v>0.16677181699666577</v>
      </c>
      <c r="C16" s="50">
        <f t="shared" ca="1" si="4"/>
        <v>3</v>
      </c>
      <c r="D16" s="50">
        <f t="shared" ca="1" si="5"/>
        <v>-7</v>
      </c>
      <c r="F16" s="59">
        <f t="shared" si="1"/>
        <v>0.18530201888518419</v>
      </c>
      <c r="G16" s="23">
        <f t="shared" ca="1" si="18"/>
        <v>3</v>
      </c>
      <c r="H16" s="23">
        <f t="shared" ca="1" si="19"/>
        <v>-7</v>
      </c>
      <c r="I16">
        <f t="shared" ca="1" si="20"/>
        <v>0.55590605665555259</v>
      </c>
      <c r="J16">
        <f t="shared" ca="1" si="21"/>
        <v>-1.2971141321962893</v>
      </c>
      <c r="K16">
        <f>SUM($F$4:F16)</f>
        <v>1.3820073191272173</v>
      </c>
      <c r="L16" s="23">
        <f ca="1">SUM($I$4:I16)</f>
        <v>8.0758824935018292E-2</v>
      </c>
      <c r="M16" s="23">
        <f ca="1">SUM($J$4:J16)</f>
        <v>-0.75472853780444971</v>
      </c>
      <c r="N16" s="23">
        <f t="shared" ca="1" si="22"/>
        <v>1.6677181699666577</v>
      </c>
      <c r="O16" s="23">
        <f t="shared" ca="1" si="23"/>
        <v>-3.8913423965888683</v>
      </c>
      <c r="P16" s="23">
        <f t="shared" ca="1" si="15"/>
        <v>9.0797989253740248</v>
      </c>
      <c r="Q16" s="23">
        <f ca="1">SUM($N$4:N16)</f>
        <v>232.5298168503713</v>
      </c>
      <c r="R16" s="23">
        <f ca="1">SUM($O$4:O16)</f>
        <v>228.60323714401258</v>
      </c>
      <c r="S16" s="23">
        <f ca="1">SUM($P$4:P16)</f>
        <v>277.56570551606563</v>
      </c>
      <c r="V16" s="59">
        <f t="shared" si="6"/>
        <v>0.16677181699666577</v>
      </c>
      <c r="W16">
        <f t="shared" ca="1" si="7"/>
        <v>3</v>
      </c>
      <c r="X16">
        <f t="shared" ca="1" si="8"/>
        <v>-7</v>
      </c>
      <c r="Z16">
        <f t="shared" si="24"/>
        <v>0.16677181699666577</v>
      </c>
      <c r="AA16" s="23">
        <f t="shared" ca="1" si="25"/>
        <v>3</v>
      </c>
      <c r="AB16" s="23">
        <f t="shared" ca="1" si="26"/>
        <v>-7</v>
      </c>
      <c r="AC16">
        <f t="shared" ca="1" si="27"/>
        <v>0.5003154509899973</v>
      </c>
      <c r="AD16">
        <f t="shared" ca="1" si="28"/>
        <v>-1.1674027189766605</v>
      </c>
      <c r="AE16">
        <f>SUM($Z$4:Z16)</f>
        <v>1.2438065872144954</v>
      </c>
      <c r="AF16" s="23">
        <f ca="1">SUM($AC$4:AC16)</f>
        <v>7.2682942441516185E-2</v>
      </c>
      <c r="AG16" s="23">
        <f ca="1">SUM($AD$4:AD16)</f>
        <v>-0.67925568402400538</v>
      </c>
      <c r="AH16" s="23">
        <f t="shared" ca="1" si="29"/>
        <v>1.5009463529699918</v>
      </c>
      <c r="AI16" s="23">
        <f t="shared" ca="1" si="30"/>
        <v>-3.502208156929981</v>
      </c>
      <c r="AJ16" s="23">
        <f t="shared" ca="1" si="16"/>
        <v>8.1718190328366234</v>
      </c>
      <c r="AK16" s="23">
        <f ca="1">SUM($AH$4:AH16)</f>
        <v>209.27683516533423</v>
      </c>
      <c r="AL16" s="23">
        <f ca="1">SUM($AI$4:AI16)</f>
        <v>205.74291342961129</v>
      </c>
      <c r="AM16" s="23">
        <f ca="1">SUM($AJ$4:AJ16)</f>
        <v>249.80913496445908</v>
      </c>
      <c r="AO16">
        <f t="shared" si="17"/>
        <v>-6</v>
      </c>
      <c r="AP16">
        <f t="shared" ca="1" si="13"/>
        <v>-7.1423813295018359</v>
      </c>
    </row>
    <row r="17" spans="1:42" x14ac:dyDescent="0.25">
      <c r="A17">
        <f t="shared" si="14"/>
        <v>14</v>
      </c>
      <c r="B17" s="58">
        <f t="shared" si="0"/>
        <v>0.18530201888518419</v>
      </c>
      <c r="C17" s="50">
        <f t="shared" ca="1" si="4"/>
        <v>-25</v>
      </c>
      <c r="D17" s="50">
        <f t="shared" ca="1" si="5"/>
        <v>-29</v>
      </c>
      <c r="F17" s="59">
        <f t="shared" si="1"/>
        <v>0.2058911320946491</v>
      </c>
      <c r="G17" s="23">
        <f t="shared" ca="1" si="18"/>
        <v>-25</v>
      </c>
      <c r="H17" s="23">
        <f t="shared" ca="1" si="19"/>
        <v>-29</v>
      </c>
      <c r="I17">
        <f t="shared" ca="1" si="20"/>
        <v>-5.1472783023662272</v>
      </c>
      <c r="J17">
        <f t="shared" ca="1" si="21"/>
        <v>-5.9708428307448242</v>
      </c>
      <c r="K17">
        <f>SUM($F$4:F17)</f>
        <v>1.5878984512218663</v>
      </c>
      <c r="L17" s="23">
        <f ca="1">SUM($I$4:I17)</f>
        <v>-5.0665194774312088</v>
      </c>
      <c r="M17" s="23">
        <f ca="1">SUM($J$4:J17)</f>
        <v>-6.7255713685492742</v>
      </c>
      <c r="N17" s="23">
        <f t="shared" ca="1" si="22"/>
        <v>128.68195755915568</v>
      </c>
      <c r="O17" s="23">
        <f t="shared" ca="1" si="23"/>
        <v>149.27107076862058</v>
      </c>
      <c r="P17" s="23">
        <f t="shared" ca="1" si="15"/>
        <v>173.15444209159989</v>
      </c>
      <c r="Q17" s="23">
        <f ca="1">SUM($N$4:N17)</f>
        <v>361.21177440952698</v>
      </c>
      <c r="R17" s="23">
        <f ca="1">SUM($O$4:O17)</f>
        <v>377.87430791263318</v>
      </c>
      <c r="S17" s="23">
        <f ca="1">SUM($P$4:P17)</f>
        <v>450.72014760766552</v>
      </c>
      <c r="V17" s="59">
        <f t="shared" si="6"/>
        <v>0.18530201888518419</v>
      </c>
      <c r="W17">
        <f t="shared" ca="1" si="7"/>
        <v>-25</v>
      </c>
      <c r="X17">
        <f t="shared" ca="1" si="8"/>
        <v>-29</v>
      </c>
      <c r="Z17">
        <f t="shared" si="24"/>
        <v>0.18530201888518419</v>
      </c>
      <c r="AA17" s="23">
        <f t="shared" ca="1" si="25"/>
        <v>-25</v>
      </c>
      <c r="AB17" s="23">
        <f t="shared" ca="1" si="26"/>
        <v>-29</v>
      </c>
      <c r="AC17">
        <f t="shared" ca="1" si="27"/>
        <v>-4.6325504721296049</v>
      </c>
      <c r="AD17">
        <f t="shared" ca="1" si="28"/>
        <v>-5.3737585476703416</v>
      </c>
      <c r="AE17">
        <f>SUM($Z$4:Z17)</f>
        <v>1.4291086060996796</v>
      </c>
      <c r="AF17" s="23">
        <f ca="1">SUM($AC$4:AC17)</f>
        <v>-4.5598675296880886</v>
      </c>
      <c r="AG17" s="23">
        <f ca="1">SUM($AD$4:AD17)</f>
        <v>-6.0530142316943465</v>
      </c>
      <c r="AH17" s="23">
        <f t="shared" ca="1" si="29"/>
        <v>115.81376180324011</v>
      </c>
      <c r="AI17" s="23">
        <f t="shared" ca="1" si="30"/>
        <v>134.34396369175855</v>
      </c>
      <c r="AJ17" s="23">
        <f t="shared" ca="1" si="16"/>
        <v>155.83899788243991</v>
      </c>
      <c r="AK17" s="23">
        <f ca="1">SUM($AH$4:AH17)</f>
        <v>325.09059696857435</v>
      </c>
      <c r="AL17" s="23">
        <f ca="1">SUM($AI$4:AI17)</f>
        <v>340.08687712136987</v>
      </c>
      <c r="AM17" s="23">
        <f ca="1">SUM($AJ$4:AJ17)</f>
        <v>405.64813284689899</v>
      </c>
      <c r="AO17">
        <f t="shared" si="17"/>
        <v>-4</v>
      </c>
      <c r="AP17">
        <f t="shared" ca="1" si="13"/>
        <v>-5.038031212307776</v>
      </c>
    </row>
    <row r="18" spans="1:42" x14ac:dyDescent="0.25">
      <c r="A18">
        <f t="shared" si="14"/>
        <v>15</v>
      </c>
      <c r="B18" s="58">
        <f t="shared" si="0"/>
        <v>0.2058911320946491</v>
      </c>
      <c r="C18" s="50">
        <f t="shared" ca="1" si="4"/>
        <v>-2</v>
      </c>
      <c r="D18" s="50">
        <f t="shared" ca="1" si="5"/>
        <v>3</v>
      </c>
      <c r="F18" s="59">
        <f t="shared" si="1"/>
        <v>0.22876792454961012</v>
      </c>
      <c r="G18" s="23">
        <f t="shared" ca="1" si="18"/>
        <v>-2</v>
      </c>
      <c r="H18" s="23">
        <f t="shared" ca="1" si="19"/>
        <v>3</v>
      </c>
      <c r="I18">
        <f t="shared" ca="1" si="20"/>
        <v>-0.45753584909922024</v>
      </c>
      <c r="J18">
        <f t="shared" ca="1" si="21"/>
        <v>0.68630377364883033</v>
      </c>
      <c r="K18">
        <f>SUM($F$4:F18)</f>
        <v>1.8166663757714765</v>
      </c>
      <c r="L18" s="23">
        <f ca="1">SUM($I$4:I18)</f>
        <v>-5.5240553265304291</v>
      </c>
      <c r="M18" s="23">
        <f ca="1">SUM($J$4:J18)</f>
        <v>-6.0392675949004442</v>
      </c>
      <c r="N18" s="23">
        <f t="shared" ca="1" si="22"/>
        <v>0.91507169819844048</v>
      </c>
      <c r="O18" s="23">
        <f t="shared" ca="1" si="23"/>
        <v>-1.3726075472976607</v>
      </c>
      <c r="P18" s="23">
        <f t="shared" ca="1" si="15"/>
        <v>2.0589113209464909</v>
      </c>
      <c r="Q18" s="23">
        <f ca="1">SUM($N$4:N18)</f>
        <v>362.12684610772544</v>
      </c>
      <c r="R18" s="23">
        <f ca="1">SUM($O$4:O18)</f>
        <v>376.50170036533552</v>
      </c>
      <c r="S18" s="23">
        <f ca="1">SUM($P$4:P18)</f>
        <v>452.77905892861202</v>
      </c>
      <c r="V18" s="59">
        <f t="shared" si="6"/>
        <v>0.2058911320946491</v>
      </c>
      <c r="W18">
        <f t="shared" ca="1" si="7"/>
        <v>-2</v>
      </c>
      <c r="X18">
        <f t="shared" ca="1" si="8"/>
        <v>3</v>
      </c>
      <c r="Z18">
        <f t="shared" si="24"/>
        <v>0.2058911320946491</v>
      </c>
      <c r="AA18" s="23">
        <f t="shared" ca="1" si="25"/>
        <v>-2</v>
      </c>
      <c r="AB18" s="23">
        <f t="shared" ca="1" si="26"/>
        <v>3</v>
      </c>
      <c r="AC18">
        <f t="shared" ca="1" si="27"/>
        <v>-0.4117822641892982</v>
      </c>
      <c r="AD18">
        <f t="shared" ca="1" si="28"/>
        <v>0.61767339628394735</v>
      </c>
      <c r="AE18">
        <f>SUM($Z$4:Z18)</f>
        <v>1.6349997381943286</v>
      </c>
      <c r="AF18" s="23">
        <f ca="1">SUM($AC$4:AC18)</f>
        <v>-4.9716497938773871</v>
      </c>
      <c r="AG18" s="23">
        <f ca="1">SUM($AD$4:AD18)</f>
        <v>-5.4353408354103987</v>
      </c>
      <c r="AH18" s="23">
        <f t="shared" ca="1" si="29"/>
        <v>0.82356452837859639</v>
      </c>
      <c r="AI18" s="23">
        <f t="shared" ca="1" si="30"/>
        <v>-1.2353467925678947</v>
      </c>
      <c r="AJ18" s="23">
        <f t="shared" ca="1" si="16"/>
        <v>1.8530201888518421</v>
      </c>
      <c r="AK18" s="23">
        <f ca="1">SUM($AH$4:AH18)</f>
        <v>325.91416149695294</v>
      </c>
      <c r="AL18" s="23">
        <f ca="1">SUM($AI$4:AI18)</f>
        <v>338.85153032880197</v>
      </c>
      <c r="AM18" s="23">
        <f ca="1">SUM($AJ$4:AJ18)</f>
        <v>407.5011530357508</v>
      </c>
      <c r="AO18">
        <f t="shared" si="17"/>
        <v>-2</v>
      </c>
      <c r="AP18">
        <f t="shared" ca="1" si="13"/>
        <v>-2.9336810951137151</v>
      </c>
    </row>
    <row r="19" spans="1:42" x14ac:dyDescent="0.25">
      <c r="A19">
        <f t="shared" si="14"/>
        <v>16</v>
      </c>
      <c r="B19" s="58">
        <f t="shared" si="0"/>
        <v>0.22876792454961012</v>
      </c>
      <c r="C19" s="50">
        <f t="shared" ca="1" si="4"/>
        <v>-14</v>
      </c>
      <c r="D19" s="50">
        <f t="shared" ca="1" si="5"/>
        <v>-21</v>
      </c>
      <c r="F19" s="59">
        <f t="shared" si="1"/>
        <v>0.25418658283290013</v>
      </c>
      <c r="G19" s="23">
        <f t="shared" ca="1" si="18"/>
        <v>-14</v>
      </c>
      <c r="H19" s="23">
        <f t="shared" ca="1" si="19"/>
        <v>-21</v>
      </c>
      <c r="I19">
        <f t="shared" ca="1" si="20"/>
        <v>-3.5586121596606017</v>
      </c>
      <c r="J19">
        <f t="shared" ca="1" si="21"/>
        <v>-5.3379182394909028</v>
      </c>
      <c r="K19">
        <f>SUM($F$4:F19)</f>
        <v>2.0708529586043767</v>
      </c>
      <c r="L19" s="23">
        <f ca="1">SUM($I$4:I19)</f>
        <v>-9.0826674861910313</v>
      </c>
      <c r="M19" s="23">
        <f ca="1">SUM($J$4:J19)</f>
        <v>-11.377185834391348</v>
      </c>
      <c r="N19" s="23">
        <f t="shared" ca="1" si="22"/>
        <v>49.820570235248425</v>
      </c>
      <c r="O19" s="23">
        <f t="shared" ca="1" si="23"/>
        <v>74.730855352872638</v>
      </c>
      <c r="P19" s="23">
        <f t="shared" ca="1" si="15"/>
        <v>112.09628302930896</v>
      </c>
      <c r="Q19" s="23">
        <f ca="1">SUM($N$4:N19)</f>
        <v>411.94741634297384</v>
      </c>
      <c r="R19" s="23">
        <f ca="1">SUM($O$4:O19)</f>
        <v>451.23255571820818</v>
      </c>
      <c r="S19" s="23">
        <f ca="1">SUM($P$4:P19)</f>
        <v>564.87534195792102</v>
      </c>
      <c r="V19" s="59">
        <f t="shared" si="6"/>
        <v>0.22876792454961012</v>
      </c>
      <c r="W19">
        <f t="shared" ca="1" si="7"/>
        <v>-14</v>
      </c>
      <c r="X19">
        <f t="shared" ca="1" si="8"/>
        <v>-21</v>
      </c>
      <c r="Z19">
        <f t="shared" si="24"/>
        <v>0.22876792454961012</v>
      </c>
      <c r="AA19" s="23">
        <f t="shared" ca="1" si="25"/>
        <v>-14</v>
      </c>
      <c r="AB19" s="23">
        <f t="shared" ca="1" si="26"/>
        <v>-21</v>
      </c>
      <c r="AC19">
        <f t="shared" ca="1" si="27"/>
        <v>-3.2027509436945416</v>
      </c>
      <c r="AD19">
        <f t="shared" ca="1" si="28"/>
        <v>-4.8041264155418126</v>
      </c>
      <c r="AE19">
        <f>SUM($Z$4:Z19)</f>
        <v>1.8637676627439388</v>
      </c>
      <c r="AF19" s="23">
        <f ca="1">SUM($AC$4:AC19)</f>
        <v>-8.1744007375719292</v>
      </c>
      <c r="AG19" s="23">
        <f ca="1">SUM($AD$4:AD19)</f>
        <v>-10.239467250952211</v>
      </c>
      <c r="AH19" s="23">
        <f t="shared" ca="1" si="29"/>
        <v>44.83851321172358</v>
      </c>
      <c r="AI19" s="23">
        <f t="shared" ca="1" si="30"/>
        <v>67.25776981758537</v>
      </c>
      <c r="AJ19" s="23">
        <f t="shared" ca="1" si="16"/>
        <v>100.88665472637807</v>
      </c>
      <c r="AK19" s="23">
        <f ca="1">SUM($AH$4:AH19)</f>
        <v>370.75267470867652</v>
      </c>
      <c r="AL19" s="23">
        <f ca="1">SUM($AI$4:AI19)</f>
        <v>406.10930014638734</v>
      </c>
      <c r="AM19" s="23">
        <f ca="1">SUM($AJ$4:AJ19)</f>
        <v>508.38780776212889</v>
      </c>
      <c r="AO19">
        <f t="shared" si="17"/>
        <v>0</v>
      </c>
      <c r="AP19">
        <f t="shared" ca="1" si="13"/>
        <v>-0.82933097791965482</v>
      </c>
    </row>
    <row r="20" spans="1:42" x14ac:dyDescent="0.25">
      <c r="A20">
        <f t="shared" si="14"/>
        <v>17</v>
      </c>
      <c r="B20" s="58">
        <f t="shared" si="0"/>
        <v>0.25418658283290013</v>
      </c>
      <c r="C20" s="50">
        <f t="shared" ca="1" si="4"/>
        <v>10</v>
      </c>
      <c r="D20" s="50">
        <f t="shared" ca="1" si="5"/>
        <v>9</v>
      </c>
      <c r="F20" s="59">
        <f t="shared" si="1"/>
        <v>0.28242953648100017</v>
      </c>
      <c r="G20" s="23">
        <f t="shared" ca="1" si="18"/>
        <v>10</v>
      </c>
      <c r="H20" s="23">
        <f t="shared" ca="1" si="19"/>
        <v>9</v>
      </c>
      <c r="I20">
        <f t="shared" ca="1" si="20"/>
        <v>2.8242953648100015</v>
      </c>
      <c r="J20">
        <f t="shared" ca="1" si="21"/>
        <v>2.5418658283290014</v>
      </c>
      <c r="K20">
        <f>SUM($F$4:F20)</f>
        <v>2.3532824950853768</v>
      </c>
      <c r="L20" s="23">
        <f ca="1">SUM($I$4:I20)</f>
        <v>-6.2583721213810293</v>
      </c>
      <c r="M20" s="23">
        <f ca="1">SUM($J$4:J20)</f>
        <v>-8.8353200060623465</v>
      </c>
      <c r="N20" s="23">
        <f t="shared" ca="1" si="22"/>
        <v>28.242953648100016</v>
      </c>
      <c r="O20" s="23">
        <f t="shared" ca="1" si="23"/>
        <v>25.418658283290014</v>
      </c>
      <c r="P20" s="23">
        <f t="shared" ca="1" si="15"/>
        <v>22.876792454961013</v>
      </c>
      <c r="Q20" s="23">
        <f ca="1">SUM($N$4:N20)</f>
        <v>440.19036999107385</v>
      </c>
      <c r="R20" s="23">
        <f ca="1">SUM($O$4:O20)</f>
        <v>476.6512140014982</v>
      </c>
      <c r="S20" s="23">
        <f ca="1">SUM($P$4:P20)</f>
        <v>587.75213441288201</v>
      </c>
      <c r="V20" s="59">
        <f t="shared" si="6"/>
        <v>0.25418658283290013</v>
      </c>
      <c r="W20">
        <f t="shared" ca="1" si="7"/>
        <v>10</v>
      </c>
      <c r="X20">
        <f t="shared" ca="1" si="8"/>
        <v>9</v>
      </c>
      <c r="Z20">
        <f t="shared" si="24"/>
        <v>0.25418658283290013</v>
      </c>
      <c r="AA20" s="23">
        <f t="shared" ca="1" si="25"/>
        <v>10</v>
      </c>
      <c r="AB20" s="23">
        <f t="shared" ca="1" si="26"/>
        <v>9</v>
      </c>
      <c r="AC20">
        <f t="shared" ca="1" si="27"/>
        <v>2.5418658283290014</v>
      </c>
      <c r="AD20">
        <f t="shared" ca="1" si="28"/>
        <v>2.287679245496101</v>
      </c>
      <c r="AE20">
        <f>SUM($Z$4:Z20)</f>
        <v>2.117954245576839</v>
      </c>
      <c r="AF20" s="23">
        <f ca="1">SUM($AC$4:AC20)</f>
        <v>-5.6325349092429278</v>
      </c>
      <c r="AG20" s="23">
        <f ca="1">SUM($AD$4:AD20)</f>
        <v>-7.9517880054561108</v>
      </c>
      <c r="AH20" s="23">
        <f t="shared" ca="1" si="29"/>
        <v>25.418658283290014</v>
      </c>
      <c r="AI20" s="23">
        <f t="shared" ca="1" si="30"/>
        <v>22.876792454961013</v>
      </c>
      <c r="AJ20" s="23">
        <f t="shared" ca="1" si="16"/>
        <v>20.589113209464909</v>
      </c>
      <c r="AK20" s="23">
        <f ca="1">SUM($AH$4:AH20)</f>
        <v>396.17133299196655</v>
      </c>
      <c r="AL20" s="23">
        <f ca="1">SUM($AI$4:AI20)</f>
        <v>428.98609260134833</v>
      </c>
      <c r="AM20" s="23">
        <f ca="1">SUM($AJ$4:AJ20)</f>
        <v>528.97692097159381</v>
      </c>
      <c r="AO20">
        <f t="shared" si="17"/>
        <v>2</v>
      </c>
      <c r="AP20">
        <f t="shared" ca="1" si="13"/>
        <v>1.2750191392744057</v>
      </c>
    </row>
    <row r="21" spans="1:42" x14ac:dyDescent="0.25">
      <c r="A21">
        <f t="shared" si="14"/>
        <v>18</v>
      </c>
      <c r="B21" s="58">
        <f t="shared" si="0"/>
        <v>0.28242953648100017</v>
      </c>
      <c r="C21" s="50">
        <f t="shared" ca="1" si="4"/>
        <v>-22</v>
      </c>
      <c r="D21" s="50">
        <f t="shared" ca="1" si="5"/>
        <v>-30</v>
      </c>
      <c r="F21" s="59">
        <f t="shared" si="1"/>
        <v>0.31381059609000017</v>
      </c>
      <c r="G21" s="23">
        <f t="shared" ca="1" si="18"/>
        <v>-22</v>
      </c>
      <c r="H21" s="23">
        <f t="shared" ca="1" si="19"/>
        <v>-30</v>
      </c>
      <c r="I21">
        <f t="shared" ca="1" si="20"/>
        <v>-6.9038331139800038</v>
      </c>
      <c r="J21">
        <f t="shared" ca="1" si="21"/>
        <v>-9.4143178827000042</v>
      </c>
      <c r="K21">
        <f>SUM($F$4:F21)</f>
        <v>2.667093091175377</v>
      </c>
      <c r="L21" s="23">
        <f ca="1">SUM($I$4:I21)</f>
        <v>-13.162205235361032</v>
      </c>
      <c r="M21" s="23">
        <f ca="1">SUM($J$4:J21)</f>
        <v>-18.249637888762351</v>
      </c>
      <c r="N21" s="23">
        <f t="shared" ca="1" si="22"/>
        <v>151.88432850756007</v>
      </c>
      <c r="O21" s="23">
        <f t="shared" ca="1" si="23"/>
        <v>207.11499341940012</v>
      </c>
      <c r="P21" s="23">
        <f t="shared" ca="1" si="15"/>
        <v>282.42953648100013</v>
      </c>
      <c r="Q21" s="23">
        <f ca="1">SUM($N$4:N21)</f>
        <v>592.07469849863389</v>
      </c>
      <c r="R21" s="23">
        <f ca="1">SUM($O$4:O21)</f>
        <v>683.76620742089835</v>
      </c>
      <c r="S21" s="23">
        <f ca="1">SUM($P$4:P21)</f>
        <v>870.18167089388214</v>
      </c>
      <c r="V21" s="59">
        <f t="shared" si="6"/>
        <v>0.28242953648100017</v>
      </c>
      <c r="W21">
        <f t="shared" ca="1" si="7"/>
        <v>-22</v>
      </c>
      <c r="X21">
        <f t="shared" ca="1" si="8"/>
        <v>-30</v>
      </c>
      <c r="Z21">
        <f t="shared" si="24"/>
        <v>0.28242953648100017</v>
      </c>
      <c r="AA21" s="23">
        <f t="shared" ca="1" si="25"/>
        <v>-22</v>
      </c>
      <c r="AB21" s="23">
        <f t="shared" ca="1" si="26"/>
        <v>-30</v>
      </c>
      <c r="AC21">
        <f t="shared" ca="1" si="27"/>
        <v>-6.2134498025820033</v>
      </c>
      <c r="AD21">
        <f t="shared" ca="1" si="28"/>
        <v>-8.4728860944300042</v>
      </c>
      <c r="AE21">
        <f>SUM($Z$4:Z21)</f>
        <v>2.4003837820578391</v>
      </c>
      <c r="AF21" s="23">
        <f ca="1">SUM($AC$4:AC21)</f>
        <v>-11.845984711824931</v>
      </c>
      <c r="AG21" s="23">
        <f ca="1">SUM($AD$4:AD21)</f>
        <v>-16.424674099886115</v>
      </c>
      <c r="AH21" s="23">
        <f t="shared" ca="1" si="29"/>
        <v>136.69589565680408</v>
      </c>
      <c r="AI21" s="23">
        <f t="shared" ca="1" si="30"/>
        <v>186.4034940774601</v>
      </c>
      <c r="AJ21" s="23">
        <f t="shared" ca="1" si="16"/>
        <v>254.18658283290011</v>
      </c>
      <c r="AK21" s="23">
        <f ca="1">SUM($AH$4:AH21)</f>
        <v>532.86722864877061</v>
      </c>
      <c r="AL21" s="23">
        <f ca="1">SUM($AI$4:AI21)</f>
        <v>615.38958667880843</v>
      </c>
      <c r="AM21" s="23">
        <f ca="1">SUM($AJ$4:AJ21)</f>
        <v>783.16350380449398</v>
      </c>
      <c r="AO21">
        <f t="shared" si="17"/>
        <v>4</v>
      </c>
      <c r="AP21">
        <f t="shared" ca="1" si="13"/>
        <v>3.3793692564684661</v>
      </c>
    </row>
    <row r="22" spans="1:42" x14ac:dyDescent="0.25">
      <c r="A22">
        <f t="shared" si="14"/>
        <v>19</v>
      </c>
      <c r="B22" s="58">
        <f t="shared" si="0"/>
        <v>0.31381059609000017</v>
      </c>
      <c r="C22" s="50">
        <f t="shared" ca="1" si="4"/>
        <v>-11</v>
      </c>
      <c r="D22" s="50">
        <f t="shared" ca="1" si="5"/>
        <v>-9</v>
      </c>
      <c r="F22" s="59">
        <f t="shared" si="1"/>
        <v>0.34867844010000015</v>
      </c>
      <c r="G22" s="23">
        <f t="shared" ca="1" si="18"/>
        <v>-11</v>
      </c>
      <c r="H22" s="23">
        <f t="shared" ca="1" si="19"/>
        <v>-9</v>
      </c>
      <c r="I22">
        <f t="shared" ca="1" si="20"/>
        <v>-3.8354628411000018</v>
      </c>
      <c r="J22">
        <f t="shared" ca="1" si="21"/>
        <v>-3.1381059609000013</v>
      </c>
      <c r="K22">
        <f>SUM($F$4:F22)</f>
        <v>3.015771531275377</v>
      </c>
      <c r="L22" s="23">
        <f ca="1">SUM($I$4:I22)</f>
        <v>-16.997668076461032</v>
      </c>
      <c r="M22" s="23">
        <f ca="1">SUM($J$4:J22)</f>
        <v>-21.387743849662353</v>
      </c>
      <c r="N22" s="23">
        <f t="shared" ca="1" si="22"/>
        <v>42.190091252100018</v>
      </c>
      <c r="O22" s="23">
        <f t="shared" ca="1" si="23"/>
        <v>34.519165569900018</v>
      </c>
      <c r="P22" s="23">
        <f t="shared" ca="1" si="15"/>
        <v>28.242953648100013</v>
      </c>
      <c r="Q22" s="23">
        <f ca="1">SUM($N$4:N22)</f>
        <v>634.26478975073394</v>
      </c>
      <c r="R22" s="23">
        <f ca="1">SUM($O$4:O22)</f>
        <v>718.28537299079835</v>
      </c>
      <c r="S22" s="23">
        <f ca="1">SUM($P$4:P22)</f>
        <v>898.42462454198221</v>
      </c>
      <c r="V22" s="59">
        <f t="shared" si="6"/>
        <v>0.31381059609000017</v>
      </c>
      <c r="W22">
        <f t="shared" ca="1" si="7"/>
        <v>-11</v>
      </c>
      <c r="X22">
        <f t="shared" ca="1" si="8"/>
        <v>-9</v>
      </c>
      <c r="Z22">
        <f t="shared" si="24"/>
        <v>0.31381059609000017</v>
      </c>
      <c r="AA22" s="23">
        <f t="shared" ca="1" si="25"/>
        <v>-11</v>
      </c>
      <c r="AB22" s="23">
        <f t="shared" ca="1" si="26"/>
        <v>-9</v>
      </c>
      <c r="AC22">
        <f t="shared" ca="1" si="27"/>
        <v>-3.4519165569900019</v>
      </c>
      <c r="AD22">
        <f t="shared" ca="1" si="28"/>
        <v>-2.8242953648100015</v>
      </c>
      <c r="AE22">
        <f>SUM($Z$4:Z22)</f>
        <v>2.7141943781478393</v>
      </c>
      <c r="AF22" s="23">
        <f ca="1">SUM($AC$4:AC22)</f>
        <v>-15.297901268814933</v>
      </c>
      <c r="AG22" s="23">
        <f ca="1">SUM($AD$4:AD22)</f>
        <v>-19.248969464696117</v>
      </c>
      <c r="AH22" s="23">
        <f t="shared" ca="1" si="29"/>
        <v>37.971082126890018</v>
      </c>
      <c r="AI22" s="23">
        <f t="shared" ca="1" si="30"/>
        <v>31.067249012910018</v>
      </c>
      <c r="AJ22" s="23">
        <f t="shared" ca="1" si="16"/>
        <v>25.418658283290014</v>
      </c>
      <c r="AK22" s="23">
        <f ca="1">SUM($AH$4:AH22)</f>
        <v>570.8383107756606</v>
      </c>
      <c r="AL22" s="23">
        <f ca="1">SUM($AI$4:AI22)</f>
        <v>646.45683569171842</v>
      </c>
      <c r="AM22" s="23">
        <f ca="1">SUM($AJ$4:AJ22)</f>
        <v>808.58216208778401</v>
      </c>
      <c r="AO22">
        <f t="shared" si="17"/>
        <v>6</v>
      </c>
      <c r="AP22">
        <f t="shared" ca="1" si="13"/>
        <v>5.4837193736625256</v>
      </c>
    </row>
    <row r="23" spans="1:42" x14ac:dyDescent="0.25">
      <c r="A23">
        <f t="shared" si="14"/>
        <v>20</v>
      </c>
      <c r="B23" s="58">
        <f t="shared" si="0"/>
        <v>0.34867844010000015</v>
      </c>
      <c r="C23" s="50">
        <f t="shared" ca="1" si="4"/>
        <v>13</v>
      </c>
      <c r="D23" s="50">
        <f t="shared" ca="1" si="5"/>
        <v>10</v>
      </c>
      <c r="F23" s="59">
        <f t="shared" si="1"/>
        <v>0.38742048900000015</v>
      </c>
      <c r="G23" s="23">
        <f t="shared" ca="1" si="18"/>
        <v>13</v>
      </c>
      <c r="H23" s="23">
        <f t="shared" ca="1" si="19"/>
        <v>10</v>
      </c>
      <c r="I23">
        <f t="shared" ca="1" si="20"/>
        <v>5.0364663570000019</v>
      </c>
      <c r="J23">
        <f t="shared" ca="1" si="21"/>
        <v>3.8742048900000015</v>
      </c>
      <c r="K23">
        <f>SUM($F$4:F23)</f>
        <v>3.4031920202753771</v>
      </c>
      <c r="L23" s="23">
        <f ca="1">SUM($I$4:I23)</f>
        <v>-11.96120171946103</v>
      </c>
      <c r="M23" s="23">
        <f ca="1">SUM($J$4:J23)</f>
        <v>-17.513538959662352</v>
      </c>
      <c r="N23" s="23">
        <f t="shared" ca="1" si="22"/>
        <v>65.474062641000017</v>
      </c>
      <c r="O23" s="23">
        <f t="shared" ca="1" si="23"/>
        <v>50.364663570000019</v>
      </c>
      <c r="P23" s="23">
        <f t="shared" ca="1" si="15"/>
        <v>38.742048900000015</v>
      </c>
      <c r="Q23" s="23">
        <f ca="1">SUM($N$4:N23)</f>
        <v>699.73885239173399</v>
      </c>
      <c r="R23" s="23">
        <f ca="1">SUM($O$4:O23)</f>
        <v>768.65003656079841</v>
      </c>
      <c r="S23" s="23">
        <f ca="1">SUM($P$4:P23)</f>
        <v>937.1666734419822</v>
      </c>
      <c r="V23" s="59">
        <f t="shared" si="6"/>
        <v>0.34867844010000015</v>
      </c>
      <c r="W23">
        <f t="shared" ca="1" si="7"/>
        <v>13</v>
      </c>
      <c r="X23">
        <f t="shared" ca="1" si="8"/>
        <v>10</v>
      </c>
      <c r="Z23">
        <f t="shared" si="24"/>
        <v>0.34867844010000015</v>
      </c>
      <c r="AA23" s="23">
        <f t="shared" ca="1" si="25"/>
        <v>13</v>
      </c>
      <c r="AB23" s="23">
        <f t="shared" ca="1" si="26"/>
        <v>10</v>
      </c>
      <c r="AC23">
        <f t="shared" ca="1" si="27"/>
        <v>4.5328197213000019</v>
      </c>
      <c r="AD23">
        <f t="shared" ca="1" si="28"/>
        <v>3.4867844010000013</v>
      </c>
      <c r="AE23">
        <f>SUM($Z$4:Z23)</f>
        <v>3.0628728182478393</v>
      </c>
      <c r="AF23" s="23">
        <f ca="1">SUM($AC$4:AC23)</f>
        <v>-10.765081547514932</v>
      </c>
      <c r="AG23" s="23">
        <f ca="1">SUM($AD$4:AD23)</f>
        <v>-15.762185063696116</v>
      </c>
      <c r="AH23" s="23">
        <f t="shared" ca="1" si="29"/>
        <v>58.926656376900027</v>
      </c>
      <c r="AI23" s="23">
        <f t="shared" ca="1" si="30"/>
        <v>45.328197213000017</v>
      </c>
      <c r="AJ23" s="23">
        <f t="shared" ca="1" si="16"/>
        <v>34.867844010000013</v>
      </c>
      <c r="AK23" s="23">
        <f ca="1">SUM($AH$4:AH23)</f>
        <v>629.76496715256064</v>
      </c>
      <c r="AL23" s="23">
        <f ca="1">SUM($AI$4:AI23)</f>
        <v>691.78503290471849</v>
      </c>
      <c r="AM23" s="23">
        <f ca="1">SUM($AJ$4:AJ23)</f>
        <v>843.45000609778401</v>
      </c>
      <c r="AO23">
        <f t="shared" si="17"/>
        <v>8</v>
      </c>
      <c r="AP23">
        <f t="shared" ca="1" si="13"/>
        <v>7.5880694908565864</v>
      </c>
    </row>
    <row r="24" spans="1:42" x14ac:dyDescent="0.25">
      <c r="A24">
        <f t="shared" si="14"/>
        <v>21</v>
      </c>
      <c r="B24" s="58">
        <f t="shared" si="0"/>
        <v>0.38742048900000015</v>
      </c>
      <c r="C24" s="50">
        <f t="shared" ca="1" si="4"/>
        <v>30</v>
      </c>
      <c r="D24" s="50">
        <f t="shared" ca="1" si="5"/>
        <v>34</v>
      </c>
      <c r="F24" s="59">
        <f t="shared" si="1"/>
        <v>0.43046721000000016</v>
      </c>
      <c r="G24" s="23">
        <f t="shared" ca="1" si="18"/>
        <v>30</v>
      </c>
      <c r="H24" s="23">
        <f t="shared" ca="1" si="19"/>
        <v>34</v>
      </c>
      <c r="I24">
        <f t="shared" ca="1" si="20"/>
        <v>12.914016300000005</v>
      </c>
      <c r="J24">
        <f t="shared" ca="1" si="21"/>
        <v>14.635885140000005</v>
      </c>
      <c r="K24">
        <f>SUM($F$4:F24)</f>
        <v>3.8336592302753774</v>
      </c>
      <c r="L24" s="23">
        <f ca="1">SUM($I$4:I24)</f>
        <v>0.95281458053897516</v>
      </c>
      <c r="M24" s="23">
        <f ca="1">SUM($J$4:J24)</f>
        <v>-2.8776538196623473</v>
      </c>
      <c r="N24" s="23">
        <f t="shared" ca="1" si="22"/>
        <v>387.42048900000015</v>
      </c>
      <c r="O24" s="23">
        <f t="shared" ca="1" si="23"/>
        <v>439.0765542000002</v>
      </c>
      <c r="P24" s="23">
        <f t="shared" ca="1" si="15"/>
        <v>497.62009476000014</v>
      </c>
      <c r="Q24" s="23">
        <f ca="1">SUM($N$4:N24)</f>
        <v>1087.1593413917342</v>
      </c>
      <c r="R24" s="23">
        <f ca="1">SUM($O$4:O24)</f>
        <v>1207.7265907607987</v>
      </c>
      <c r="S24" s="23">
        <f ca="1">SUM($P$4:P24)</f>
        <v>1434.7867682019823</v>
      </c>
      <c r="V24" s="59">
        <f t="shared" si="6"/>
        <v>0.38742048900000015</v>
      </c>
      <c r="W24">
        <f t="shared" ca="1" si="7"/>
        <v>30</v>
      </c>
      <c r="X24">
        <f t="shared" ca="1" si="8"/>
        <v>34</v>
      </c>
      <c r="Z24">
        <f t="shared" si="24"/>
        <v>0.38742048900000015</v>
      </c>
      <c r="AA24" s="23">
        <f t="shared" ca="1" si="25"/>
        <v>30</v>
      </c>
      <c r="AB24" s="23">
        <f t="shared" ca="1" si="26"/>
        <v>34</v>
      </c>
      <c r="AC24">
        <f t="shared" ca="1" si="27"/>
        <v>11.622614670000004</v>
      </c>
      <c r="AD24">
        <f t="shared" ca="1" si="28"/>
        <v>13.172296626000005</v>
      </c>
      <c r="AE24">
        <f>SUM($Z$4:Z24)</f>
        <v>3.4502933072478394</v>
      </c>
      <c r="AF24" s="23">
        <f ca="1">SUM($AC$4:AC24)</f>
        <v>0.85753312248507285</v>
      </c>
      <c r="AG24" s="23">
        <f ca="1">SUM($AD$4:AD24)</f>
        <v>-2.5898884376961107</v>
      </c>
      <c r="AH24" s="23">
        <f t="shared" ca="1" si="29"/>
        <v>348.6784401000001</v>
      </c>
      <c r="AI24" s="23">
        <f t="shared" ca="1" si="30"/>
        <v>395.16889878000018</v>
      </c>
      <c r="AJ24" s="23">
        <f t="shared" ca="1" si="16"/>
        <v>447.85808528400014</v>
      </c>
      <c r="AK24" s="23">
        <f ca="1">SUM($AH$4:AH24)</f>
        <v>978.44340725256075</v>
      </c>
      <c r="AL24" s="23">
        <f ca="1">SUM($AI$4:AI24)</f>
        <v>1086.9539316847186</v>
      </c>
      <c r="AM24" s="23">
        <f ca="1">SUM($AJ$4:AJ24)</f>
        <v>1291.3080913817842</v>
      </c>
      <c r="AO24">
        <f t="shared" si="17"/>
        <v>10</v>
      </c>
      <c r="AP24">
        <f t="shared" ca="1" si="13"/>
        <v>9.6924196080506473</v>
      </c>
    </row>
    <row r="25" spans="1:42" x14ac:dyDescent="0.25">
      <c r="A25">
        <f t="shared" si="14"/>
        <v>22</v>
      </c>
      <c r="B25" s="58">
        <f t="shared" si="0"/>
        <v>0.43046721000000016</v>
      </c>
      <c r="C25" s="50">
        <f t="shared" ca="1" si="4"/>
        <v>-18</v>
      </c>
      <c r="D25" s="50">
        <f t="shared" ca="1" si="5"/>
        <v>-20</v>
      </c>
      <c r="F25" s="59">
        <f t="shared" si="1"/>
        <v>0.47829690000000014</v>
      </c>
      <c r="G25" s="23">
        <f t="shared" ca="1" si="18"/>
        <v>-18</v>
      </c>
      <c r="H25" s="23">
        <f t="shared" ca="1" si="19"/>
        <v>-20</v>
      </c>
      <c r="I25">
        <f t="shared" ca="1" si="20"/>
        <v>-8.6093442000000024</v>
      </c>
      <c r="J25">
        <f t="shared" ca="1" si="21"/>
        <v>-9.5659380000000027</v>
      </c>
      <c r="K25">
        <f>SUM($F$4:F25)</f>
        <v>4.3119561302753775</v>
      </c>
      <c r="L25" s="23">
        <f ca="1">SUM($I$4:I25)</f>
        <v>-7.6565296194610273</v>
      </c>
      <c r="M25" s="23">
        <f ca="1">SUM($J$4:J25)</f>
        <v>-12.44359181966235</v>
      </c>
      <c r="N25" s="23">
        <f t="shared" ca="1" si="22"/>
        <v>154.96819560000006</v>
      </c>
      <c r="O25" s="23">
        <f t="shared" ca="1" si="23"/>
        <v>172.18688400000005</v>
      </c>
      <c r="P25" s="23">
        <f t="shared" ca="1" si="15"/>
        <v>191.31876000000005</v>
      </c>
      <c r="Q25" s="23">
        <f ca="1">SUM($N$4:N25)</f>
        <v>1242.1275369917344</v>
      </c>
      <c r="R25" s="23">
        <f ca="1">SUM($O$4:O25)</f>
        <v>1379.9134747607986</v>
      </c>
      <c r="S25" s="23">
        <f ca="1">SUM($P$4:P25)</f>
        <v>1626.1055282019825</v>
      </c>
      <c r="V25" s="59">
        <f t="shared" si="6"/>
        <v>0.43046721000000016</v>
      </c>
      <c r="W25">
        <f t="shared" ca="1" si="7"/>
        <v>-18</v>
      </c>
      <c r="X25">
        <f t="shared" ca="1" si="8"/>
        <v>-20</v>
      </c>
      <c r="Z25">
        <f t="shared" si="24"/>
        <v>0.43046721000000016</v>
      </c>
      <c r="AA25" s="23">
        <f t="shared" ca="1" si="25"/>
        <v>-18</v>
      </c>
      <c r="AB25" s="23">
        <f t="shared" ca="1" si="26"/>
        <v>-20</v>
      </c>
      <c r="AC25">
        <f t="shared" ca="1" si="27"/>
        <v>-7.7484097800000029</v>
      </c>
      <c r="AD25">
        <f t="shared" ca="1" si="28"/>
        <v>-8.6093442000000024</v>
      </c>
      <c r="AE25">
        <f>SUM($Z$4:Z25)</f>
        <v>3.8807605172478397</v>
      </c>
      <c r="AF25" s="23">
        <f ca="1">SUM($AC$4:AC25)</f>
        <v>-6.8908766575149301</v>
      </c>
      <c r="AG25" s="23">
        <f ca="1">SUM($AD$4:AD25)</f>
        <v>-11.199232637696113</v>
      </c>
      <c r="AH25" s="23">
        <f t="shared" ca="1" si="29"/>
        <v>139.47137604000005</v>
      </c>
      <c r="AI25" s="23">
        <f t="shared" ca="1" si="30"/>
        <v>154.96819560000006</v>
      </c>
      <c r="AJ25" s="23">
        <f t="shared" ca="1" si="16"/>
        <v>172.18688400000005</v>
      </c>
      <c r="AK25" s="23">
        <f ca="1">SUM($AH$4:AH25)</f>
        <v>1117.9147832925607</v>
      </c>
      <c r="AL25" s="23">
        <f ca="1">SUM($AI$4:AI25)</f>
        <v>1241.9221272847185</v>
      </c>
      <c r="AM25" s="23">
        <f ca="1">SUM($AJ$4:AJ25)</f>
        <v>1463.4949753817841</v>
      </c>
      <c r="AO25">
        <f t="shared" si="17"/>
        <v>12</v>
      </c>
      <c r="AP25">
        <f t="shared" ca="1" si="13"/>
        <v>11.796769725244706</v>
      </c>
    </row>
    <row r="26" spans="1:42" x14ac:dyDescent="0.25">
      <c r="A26">
        <f t="shared" si="14"/>
        <v>23</v>
      </c>
      <c r="B26" s="58">
        <f t="shared" si="0"/>
        <v>0.47829690000000014</v>
      </c>
      <c r="C26" s="50">
        <f t="shared" ca="1" si="4"/>
        <v>29</v>
      </c>
      <c r="D26" s="50">
        <f t="shared" ca="1" si="5"/>
        <v>31</v>
      </c>
      <c r="F26" s="59">
        <f t="shared" si="1"/>
        <v>0.53144100000000016</v>
      </c>
      <c r="G26" s="23">
        <f t="shared" ca="1" si="18"/>
        <v>29</v>
      </c>
      <c r="H26" s="23">
        <f t="shared" ca="1" si="19"/>
        <v>31</v>
      </c>
      <c r="I26">
        <f t="shared" ca="1" si="20"/>
        <v>15.411789000000004</v>
      </c>
      <c r="J26">
        <f t="shared" ca="1" si="21"/>
        <v>16.474671000000004</v>
      </c>
      <c r="K26">
        <f>SUM($F$4:F26)</f>
        <v>4.8433971302753775</v>
      </c>
      <c r="L26" s="23">
        <f ca="1">SUM($I$4:I26)</f>
        <v>7.7552593805389769</v>
      </c>
      <c r="M26" s="23">
        <f ca="1">SUM($J$4:J26)</f>
        <v>4.0310791803376542</v>
      </c>
      <c r="N26" s="23">
        <f t="shared" ca="1" si="22"/>
        <v>446.94188100000014</v>
      </c>
      <c r="O26" s="23">
        <f t="shared" ca="1" si="23"/>
        <v>477.76545900000013</v>
      </c>
      <c r="P26" s="23">
        <f t="shared" ca="1" si="15"/>
        <v>510.71480100000014</v>
      </c>
      <c r="Q26" s="23">
        <f ca="1">SUM($N$4:N26)</f>
        <v>1689.0694179917346</v>
      </c>
      <c r="R26" s="23">
        <f ca="1">SUM($O$4:O26)</f>
        <v>1857.6789337607988</v>
      </c>
      <c r="S26" s="23">
        <f ca="1">SUM($P$4:P26)</f>
        <v>2136.8203292019825</v>
      </c>
      <c r="V26" s="59">
        <f t="shared" si="6"/>
        <v>0.47829690000000014</v>
      </c>
      <c r="W26">
        <f t="shared" ca="1" si="7"/>
        <v>29</v>
      </c>
      <c r="X26">
        <f t="shared" ca="1" si="8"/>
        <v>31</v>
      </c>
      <c r="Z26">
        <f t="shared" si="24"/>
        <v>0.47829690000000014</v>
      </c>
      <c r="AA26" s="23">
        <f t="shared" ca="1" si="25"/>
        <v>29</v>
      </c>
      <c r="AB26" s="23">
        <f t="shared" ca="1" si="26"/>
        <v>31</v>
      </c>
      <c r="AC26">
        <f t="shared" ca="1" si="27"/>
        <v>13.870610100000004</v>
      </c>
      <c r="AD26">
        <f t="shared" ca="1" si="28"/>
        <v>14.827203900000004</v>
      </c>
      <c r="AE26">
        <f>SUM($Z$4:Z26)</f>
        <v>4.3590574172478398</v>
      </c>
      <c r="AF26" s="23">
        <f ca="1">SUM($AC$4:AC26)</f>
        <v>6.9797334424850739</v>
      </c>
      <c r="AG26" s="23">
        <f ca="1">SUM($AD$4:AD26)</f>
        <v>3.6279712623038911</v>
      </c>
      <c r="AH26" s="23">
        <f t="shared" ca="1" si="29"/>
        <v>402.24769290000012</v>
      </c>
      <c r="AI26" s="23">
        <f t="shared" ca="1" si="30"/>
        <v>429.9889131000001</v>
      </c>
      <c r="AJ26" s="23">
        <f t="shared" ca="1" si="16"/>
        <v>459.64332090000011</v>
      </c>
      <c r="AK26" s="23">
        <f ca="1">SUM($AH$4:AH26)</f>
        <v>1520.1624761925609</v>
      </c>
      <c r="AL26" s="23">
        <f ca="1">SUM($AI$4:AI26)</f>
        <v>1671.9110403847185</v>
      </c>
      <c r="AM26" s="23">
        <f ca="1">SUM($AJ$4:AJ26)</f>
        <v>1923.1382962817843</v>
      </c>
      <c r="AO26">
        <f t="shared" si="17"/>
        <v>14</v>
      </c>
      <c r="AP26">
        <f t="shared" ca="1" si="13"/>
        <v>13.901119842438767</v>
      </c>
    </row>
    <row r="27" spans="1:42" x14ac:dyDescent="0.25">
      <c r="A27">
        <f t="shared" si="14"/>
        <v>24</v>
      </c>
      <c r="B27" s="58">
        <f t="shared" si="0"/>
        <v>0.53144100000000016</v>
      </c>
      <c r="C27" s="50">
        <f t="shared" ca="1" si="4"/>
        <v>16</v>
      </c>
      <c r="D27" s="50">
        <f t="shared" ca="1" si="5"/>
        <v>16</v>
      </c>
      <c r="F27" s="59">
        <f t="shared" si="1"/>
        <v>0.59049000000000018</v>
      </c>
      <c r="G27" s="23">
        <f t="shared" ca="1" si="18"/>
        <v>16</v>
      </c>
      <c r="H27" s="23">
        <f t="shared" ca="1" si="19"/>
        <v>16</v>
      </c>
      <c r="I27">
        <f t="shared" ca="1" si="20"/>
        <v>9.4478400000000029</v>
      </c>
      <c r="J27">
        <f t="shared" ca="1" si="21"/>
        <v>9.4478400000000029</v>
      </c>
      <c r="K27">
        <f>SUM($F$4:F27)</f>
        <v>5.4338871302753775</v>
      </c>
      <c r="L27" s="23">
        <f ca="1">SUM($I$4:I27)</f>
        <v>17.20309938053898</v>
      </c>
      <c r="M27" s="23">
        <f ca="1">SUM($J$4:J27)</f>
        <v>13.478919180337657</v>
      </c>
      <c r="N27" s="23">
        <f t="shared" ca="1" si="22"/>
        <v>151.16544000000005</v>
      </c>
      <c r="O27" s="23">
        <f t="shared" ca="1" si="23"/>
        <v>151.16544000000005</v>
      </c>
      <c r="P27" s="23">
        <f t="shared" ca="1" si="15"/>
        <v>151.16544000000005</v>
      </c>
      <c r="Q27" s="23">
        <f ca="1">SUM($N$4:N27)</f>
        <v>1840.2348579917345</v>
      </c>
      <c r="R27" s="23">
        <f ca="1">SUM($O$4:O27)</f>
        <v>2008.8443737607988</v>
      </c>
      <c r="S27" s="23">
        <f ca="1">SUM($P$4:P27)</f>
        <v>2287.9857692019827</v>
      </c>
      <c r="V27" s="59">
        <f t="shared" si="6"/>
        <v>0.53144100000000016</v>
      </c>
      <c r="W27">
        <f t="shared" ca="1" si="7"/>
        <v>16</v>
      </c>
      <c r="X27">
        <f t="shared" ca="1" si="8"/>
        <v>16</v>
      </c>
      <c r="Z27">
        <f t="shared" si="24"/>
        <v>0.53144100000000016</v>
      </c>
      <c r="AA27" s="23">
        <f t="shared" ca="1" si="25"/>
        <v>16</v>
      </c>
      <c r="AB27" s="23">
        <f t="shared" ca="1" si="26"/>
        <v>16</v>
      </c>
      <c r="AC27">
        <f t="shared" ca="1" si="27"/>
        <v>8.5030560000000026</v>
      </c>
      <c r="AD27">
        <f t="shared" ca="1" si="28"/>
        <v>8.5030560000000026</v>
      </c>
      <c r="AE27">
        <f>SUM($Z$4:Z27)</f>
        <v>4.8904984172478398</v>
      </c>
      <c r="AF27" s="23">
        <f ca="1">SUM($AC$4:AC27)</f>
        <v>15.482789442485076</v>
      </c>
      <c r="AG27" s="23">
        <f ca="1">SUM($AD$4:AD27)</f>
        <v>12.131027262303894</v>
      </c>
      <c r="AH27" s="23">
        <f t="shared" ca="1" si="29"/>
        <v>136.04889600000004</v>
      </c>
      <c r="AI27" s="23">
        <f t="shared" ca="1" si="30"/>
        <v>136.04889600000004</v>
      </c>
      <c r="AJ27" s="23">
        <f t="shared" ca="1" si="16"/>
        <v>136.04889600000004</v>
      </c>
      <c r="AK27" s="23">
        <f ca="1">SUM($AH$4:AH27)</f>
        <v>1656.2113721925609</v>
      </c>
      <c r="AL27" s="23">
        <f ca="1">SUM($AI$4:AI27)</f>
        <v>1807.9599363847185</v>
      </c>
      <c r="AM27" s="23">
        <f ca="1">SUM($AJ$4:AJ27)</f>
        <v>2059.1871922817845</v>
      </c>
      <c r="AO27">
        <f t="shared" si="17"/>
        <v>16</v>
      </c>
      <c r="AP27">
        <f t="shared" ca="1" si="13"/>
        <v>16.00546995963283</v>
      </c>
    </row>
    <row r="28" spans="1:42" x14ac:dyDescent="0.25">
      <c r="A28">
        <f t="shared" ref="A28:A32" si="31">A27+1</f>
        <v>25</v>
      </c>
      <c r="B28" s="58">
        <f t="shared" si="0"/>
        <v>0.59049000000000018</v>
      </c>
      <c r="C28" s="50">
        <f t="shared" ca="1" si="4"/>
        <v>6</v>
      </c>
      <c r="D28" s="50">
        <f t="shared" ca="1" si="5"/>
        <v>-4</v>
      </c>
      <c r="F28" s="59">
        <f t="shared" si="1"/>
        <v>0.65610000000000013</v>
      </c>
      <c r="G28" s="23">
        <f t="shared" ca="1" si="18"/>
        <v>6</v>
      </c>
      <c r="H28" s="23">
        <f t="shared" ca="1" si="19"/>
        <v>-4</v>
      </c>
      <c r="I28">
        <f t="shared" ca="1" si="20"/>
        <v>3.9366000000000008</v>
      </c>
      <c r="J28">
        <f t="shared" ca="1" si="21"/>
        <v>-2.6244000000000005</v>
      </c>
      <c r="K28">
        <f>SUM($F$4:F28)</f>
        <v>6.0899871302753779</v>
      </c>
      <c r="L28" s="23">
        <f ca="1">SUM($I$4:I28)</f>
        <v>21.139699380538982</v>
      </c>
      <c r="M28" s="23">
        <f ca="1">SUM($J$4:J28)</f>
        <v>10.854519180337658</v>
      </c>
      <c r="N28" s="23">
        <f t="shared" ca="1" si="22"/>
        <v>23.619600000000005</v>
      </c>
      <c r="O28" s="23">
        <f t="shared" ca="1" si="23"/>
        <v>-15.746400000000003</v>
      </c>
      <c r="P28" s="23">
        <f t="shared" ca="1" si="15"/>
        <v>10.497600000000002</v>
      </c>
      <c r="Q28" s="23">
        <f ca="1">SUM($N$4:N28)</f>
        <v>1863.8544579917345</v>
      </c>
      <c r="R28" s="23">
        <f ca="1">SUM($O$4:O28)</f>
        <v>1993.0979737607988</v>
      </c>
      <c r="S28" s="23">
        <f ca="1">SUM($P$4:P28)</f>
        <v>2298.4833692019829</v>
      </c>
      <c r="V28" s="59">
        <f t="shared" si="6"/>
        <v>0.59049000000000018</v>
      </c>
      <c r="W28">
        <f t="shared" ca="1" si="7"/>
        <v>6</v>
      </c>
      <c r="X28">
        <f t="shared" ca="1" si="8"/>
        <v>-4</v>
      </c>
      <c r="Z28">
        <f t="shared" si="24"/>
        <v>0.59049000000000018</v>
      </c>
      <c r="AA28" s="23">
        <f t="shared" ca="1" si="25"/>
        <v>6</v>
      </c>
      <c r="AB28" s="23">
        <f t="shared" ca="1" si="26"/>
        <v>-4</v>
      </c>
      <c r="AC28">
        <f t="shared" ca="1" si="27"/>
        <v>3.5429400000000011</v>
      </c>
      <c r="AD28">
        <f t="shared" ca="1" si="28"/>
        <v>-2.3619600000000007</v>
      </c>
      <c r="AE28">
        <f>SUM($Z$4:Z28)</f>
        <v>5.4809884172478398</v>
      </c>
      <c r="AF28" s="23">
        <f ca="1">SUM($AC$4:AC28)</f>
        <v>19.025729442485076</v>
      </c>
      <c r="AG28" s="23">
        <f ca="1">SUM($AD$4:AD28)</f>
        <v>9.7690672623038921</v>
      </c>
      <c r="AH28" s="23">
        <f t="shared" ca="1" si="29"/>
        <v>21.257640000000006</v>
      </c>
      <c r="AI28" s="23">
        <f t="shared" ca="1" si="30"/>
        <v>-14.171760000000004</v>
      </c>
      <c r="AJ28" s="23">
        <f t="shared" ca="1" si="16"/>
        <v>9.4478400000000029</v>
      </c>
      <c r="AK28" s="23">
        <f ca="1">SUM($AH$4:AH28)</f>
        <v>1677.469012192561</v>
      </c>
      <c r="AL28" s="23">
        <f ca="1">SUM($AI$4:AI28)</f>
        <v>1793.7881763847186</v>
      </c>
      <c r="AM28" s="23">
        <f ca="1">SUM($AJ$4:AJ28)</f>
        <v>2068.6350322817843</v>
      </c>
      <c r="AO28">
        <f t="shared" si="17"/>
        <v>18</v>
      </c>
      <c r="AP28">
        <f t="shared" ca="1" si="13"/>
        <v>18.109820076826889</v>
      </c>
    </row>
    <row r="29" spans="1:42" x14ac:dyDescent="0.25">
      <c r="A29">
        <f t="shared" si="31"/>
        <v>26</v>
      </c>
      <c r="B29" s="58">
        <f t="shared" si="0"/>
        <v>0.65610000000000013</v>
      </c>
      <c r="C29" s="50">
        <f t="shared" ca="1" si="4"/>
        <v>30</v>
      </c>
      <c r="D29" s="50">
        <f t="shared" ca="1" si="5"/>
        <v>23</v>
      </c>
      <c r="F29" s="59">
        <f t="shared" si="1"/>
        <v>0.72900000000000009</v>
      </c>
      <c r="G29" s="23">
        <f t="shared" ca="1" si="18"/>
        <v>30</v>
      </c>
      <c r="H29" s="23">
        <f t="shared" ca="1" si="19"/>
        <v>23</v>
      </c>
      <c r="I29">
        <f t="shared" ca="1" si="20"/>
        <v>21.870000000000005</v>
      </c>
      <c r="J29">
        <f t="shared" ca="1" si="21"/>
        <v>16.767000000000003</v>
      </c>
      <c r="K29">
        <f>SUM($F$4:F29)</f>
        <v>6.818987130275378</v>
      </c>
      <c r="L29" s="23">
        <f ca="1">SUM($I$4:I29)</f>
        <v>43.00969938053899</v>
      </c>
      <c r="M29" s="23">
        <f ca="1">SUM($J$4:J29)</f>
        <v>27.621519180337661</v>
      </c>
      <c r="N29" s="23">
        <f t="shared" ca="1" si="22"/>
        <v>656.10000000000014</v>
      </c>
      <c r="O29" s="23">
        <f t="shared" ca="1" si="23"/>
        <v>503.0100000000001</v>
      </c>
      <c r="P29" s="23">
        <f t="shared" ca="1" si="15"/>
        <v>385.64100000000008</v>
      </c>
      <c r="Q29" s="23">
        <f ca="1">SUM($N$4:N29)</f>
        <v>2519.9544579917347</v>
      </c>
      <c r="R29" s="23">
        <f ca="1">SUM($O$4:O29)</f>
        <v>2496.1079737607988</v>
      </c>
      <c r="S29" s="23">
        <f ca="1">SUM($P$4:P29)</f>
        <v>2684.124369201983</v>
      </c>
      <c r="V29" s="59">
        <f t="shared" si="6"/>
        <v>0.65610000000000013</v>
      </c>
      <c r="W29">
        <f t="shared" ca="1" si="7"/>
        <v>30</v>
      </c>
      <c r="X29">
        <f t="shared" ca="1" si="8"/>
        <v>23</v>
      </c>
      <c r="Z29">
        <f t="shared" si="24"/>
        <v>0.65610000000000013</v>
      </c>
      <c r="AA29" s="23">
        <f t="shared" ca="1" si="25"/>
        <v>30</v>
      </c>
      <c r="AB29" s="23">
        <f t="shared" ca="1" si="26"/>
        <v>23</v>
      </c>
      <c r="AC29">
        <f t="shared" ca="1" si="27"/>
        <v>19.683000000000003</v>
      </c>
      <c r="AD29">
        <f t="shared" ca="1" si="28"/>
        <v>15.090300000000003</v>
      </c>
      <c r="AE29">
        <f>SUM($Z$4:Z29)</f>
        <v>6.1370884172478402</v>
      </c>
      <c r="AF29" s="23">
        <f ca="1">SUM($AC$4:AC29)</f>
        <v>38.70872944248508</v>
      </c>
      <c r="AG29" s="23">
        <f ca="1">SUM($AD$4:AD29)</f>
        <v>24.859367262303895</v>
      </c>
      <c r="AH29" s="23">
        <f t="shared" ca="1" si="29"/>
        <v>590.49000000000012</v>
      </c>
      <c r="AI29" s="23">
        <f t="shared" ca="1" si="30"/>
        <v>452.70900000000006</v>
      </c>
      <c r="AJ29" s="23">
        <f t="shared" ca="1" si="16"/>
        <v>347.07690000000008</v>
      </c>
      <c r="AK29" s="23">
        <f ca="1">SUM($AH$4:AH29)</f>
        <v>2267.9590121925612</v>
      </c>
      <c r="AL29" s="23">
        <f ca="1">SUM($AI$4:AI29)</f>
        <v>2246.4971763847188</v>
      </c>
      <c r="AM29" s="23">
        <f ca="1">SUM($AJ$4:AJ29)</f>
        <v>2415.7119322817844</v>
      </c>
      <c r="AO29">
        <f t="shared" si="17"/>
        <v>20</v>
      </c>
      <c r="AP29">
        <f t="shared" ca="1" si="13"/>
        <v>20.214170194020951</v>
      </c>
    </row>
    <row r="30" spans="1:42" x14ac:dyDescent="0.25">
      <c r="A30">
        <f t="shared" si="31"/>
        <v>27</v>
      </c>
      <c r="B30" s="58">
        <f t="shared" si="0"/>
        <v>0.72900000000000009</v>
      </c>
      <c r="C30" s="50">
        <f t="shared" ca="1" si="4"/>
        <v>13</v>
      </c>
      <c r="D30" s="50">
        <f t="shared" ca="1" si="5"/>
        <v>14</v>
      </c>
      <c r="F30" s="59">
        <f t="shared" si="1"/>
        <v>0.81</v>
      </c>
      <c r="G30" s="23">
        <f t="shared" ca="1" si="18"/>
        <v>13</v>
      </c>
      <c r="H30" s="23">
        <f t="shared" ca="1" si="19"/>
        <v>14</v>
      </c>
      <c r="I30">
        <f t="shared" ca="1" si="20"/>
        <v>10.530000000000001</v>
      </c>
      <c r="J30">
        <f t="shared" ca="1" si="21"/>
        <v>11.34</v>
      </c>
      <c r="K30">
        <f>SUM($F$4:F30)</f>
        <v>7.6289871302753784</v>
      </c>
      <c r="L30" s="23">
        <f ca="1">SUM($I$4:I30)</f>
        <v>53.539699380538991</v>
      </c>
      <c r="M30" s="23">
        <f ca="1">SUM($J$4:J30)</f>
        <v>38.96151918033766</v>
      </c>
      <c r="N30" s="23">
        <f t="shared" ca="1" si="22"/>
        <v>136.89000000000001</v>
      </c>
      <c r="O30" s="23">
        <f t="shared" ca="1" si="23"/>
        <v>147.42000000000002</v>
      </c>
      <c r="P30" s="23">
        <f t="shared" ca="1" si="15"/>
        <v>158.76</v>
      </c>
      <c r="Q30" s="23">
        <f ca="1">SUM($N$4:N30)</f>
        <v>2656.8444579917345</v>
      </c>
      <c r="R30" s="23">
        <f ca="1">SUM($O$4:O30)</f>
        <v>2643.5279737607989</v>
      </c>
      <c r="S30" s="23">
        <f ca="1">SUM($P$4:P30)</f>
        <v>2842.8843692019827</v>
      </c>
      <c r="V30" s="59">
        <f t="shared" si="6"/>
        <v>0.72900000000000009</v>
      </c>
      <c r="W30">
        <f t="shared" ca="1" si="7"/>
        <v>13</v>
      </c>
      <c r="X30">
        <f t="shared" ca="1" si="8"/>
        <v>14</v>
      </c>
      <c r="Z30">
        <f t="shared" si="24"/>
        <v>0.72900000000000009</v>
      </c>
      <c r="AA30" s="23">
        <f t="shared" ca="1" si="25"/>
        <v>13</v>
      </c>
      <c r="AB30" s="23">
        <f t="shared" ca="1" si="26"/>
        <v>14</v>
      </c>
      <c r="AC30">
        <f t="shared" ca="1" si="27"/>
        <v>9.4770000000000003</v>
      </c>
      <c r="AD30">
        <f t="shared" ca="1" si="28"/>
        <v>10.206000000000001</v>
      </c>
      <c r="AE30">
        <f>SUM($Z$4:Z30)</f>
        <v>6.8660884172478402</v>
      </c>
      <c r="AF30" s="23">
        <f ca="1">SUM($AC$4:AC30)</f>
        <v>48.185729442485083</v>
      </c>
      <c r="AG30" s="23">
        <f ca="1">SUM($AD$4:AD30)</f>
        <v>35.065367262303894</v>
      </c>
      <c r="AH30" s="23">
        <f t="shared" ca="1" si="29"/>
        <v>123.20100000000002</v>
      </c>
      <c r="AI30" s="23">
        <f t="shared" ca="1" si="30"/>
        <v>132.678</v>
      </c>
      <c r="AJ30" s="23">
        <f t="shared" ca="1" si="16"/>
        <v>142.88400000000001</v>
      </c>
      <c r="AK30" s="23">
        <f ca="1">SUM($AH$4:AH30)</f>
        <v>2391.1600121925612</v>
      </c>
      <c r="AL30" s="23">
        <f ca="1">SUM($AI$4:AI30)</f>
        <v>2379.1751763847187</v>
      </c>
      <c r="AM30" s="23">
        <f ca="1">SUM($AJ$4:AJ30)</f>
        <v>2558.5959322817844</v>
      </c>
      <c r="AO30">
        <f t="shared" si="17"/>
        <v>22</v>
      </c>
      <c r="AP30">
        <f t="shared" ca="1" si="13"/>
        <v>22.318520311215011</v>
      </c>
    </row>
    <row r="31" spans="1:42" x14ac:dyDescent="0.25">
      <c r="A31">
        <f t="shared" si="31"/>
        <v>28</v>
      </c>
      <c r="B31" s="58">
        <f t="shared" si="0"/>
        <v>0.81</v>
      </c>
      <c r="C31" s="50">
        <f t="shared" ca="1" si="4"/>
        <v>-16</v>
      </c>
      <c r="D31" s="50">
        <f t="shared" ca="1" si="5"/>
        <v>-26</v>
      </c>
      <c r="F31" s="59">
        <f>B32</f>
        <v>0.9</v>
      </c>
      <c r="G31" s="23">
        <f t="shared" ref="G31:G32" ca="1" si="32">C31</f>
        <v>-16</v>
      </c>
      <c r="H31" s="23">
        <f t="shared" ref="H31:H32" ca="1" si="33">D31</f>
        <v>-26</v>
      </c>
      <c r="I31">
        <f t="shared" ref="I31:I32" ca="1" si="34">F31*G31</f>
        <v>-14.4</v>
      </c>
      <c r="J31">
        <f t="shared" ref="J31:J32" ca="1" si="35">F31*H31</f>
        <v>-23.400000000000002</v>
      </c>
      <c r="K31">
        <f>SUM($F$4:F31)</f>
        <v>8.5289871302753788</v>
      </c>
      <c r="L31" s="23">
        <f ca="1">SUM($I$4:I31)</f>
        <v>39.139699380538993</v>
      </c>
      <c r="M31" s="23">
        <f ca="1">SUM($J$4:J31)</f>
        <v>15.561519180337658</v>
      </c>
      <c r="N31" s="23">
        <f t="shared" ref="N31:N32" ca="1" si="36">F31*G31^2</f>
        <v>230.4</v>
      </c>
      <c r="O31" s="23">
        <f t="shared" ref="O31:O32" ca="1" si="37">F31*G31*H31</f>
        <v>374.40000000000003</v>
      </c>
      <c r="P31" s="23">
        <f t="shared" ca="1" si="15"/>
        <v>608.40000000000009</v>
      </c>
      <c r="Q31" s="23">
        <f ca="1">SUM($N$4:N31)</f>
        <v>2887.2444579917346</v>
      </c>
      <c r="R31" s="23">
        <f ca="1">SUM($O$4:O31)</f>
        <v>3017.927973760799</v>
      </c>
      <c r="S31" s="23">
        <f ca="1">SUM($P$4:P31)</f>
        <v>3451.2843692019828</v>
      </c>
      <c r="V31" s="59">
        <f t="shared" si="6"/>
        <v>0.81</v>
      </c>
      <c r="W31">
        <f t="shared" ca="1" si="7"/>
        <v>-16</v>
      </c>
      <c r="X31">
        <f t="shared" ca="1" si="8"/>
        <v>-26</v>
      </c>
      <c r="Z31">
        <f t="shared" si="24"/>
        <v>0.81</v>
      </c>
      <c r="AA31" s="23">
        <f t="shared" ca="1" si="25"/>
        <v>-16</v>
      </c>
      <c r="AB31" s="23">
        <f t="shared" ca="1" si="26"/>
        <v>-26</v>
      </c>
      <c r="AC31">
        <f t="shared" ca="1" si="27"/>
        <v>-12.96</v>
      </c>
      <c r="AD31">
        <f t="shared" ca="1" si="28"/>
        <v>-21.060000000000002</v>
      </c>
      <c r="AE31">
        <f>SUM($Z$4:Z31)</f>
        <v>7.6760884172478399</v>
      </c>
      <c r="AF31" s="23">
        <f ca="1">SUM($AC$4:AC31)</f>
        <v>35.225729442485083</v>
      </c>
      <c r="AG31" s="23">
        <f ca="1">SUM($AD$4:AD31)</f>
        <v>14.005367262303892</v>
      </c>
      <c r="AH31" s="23">
        <f t="shared" ca="1" si="29"/>
        <v>207.36</v>
      </c>
      <c r="AI31" s="23">
        <f t="shared" ca="1" si="30"/>
        <v>336.96000000000004</v>
      </c>
      <c r="AJ31" s="23">
        <f t="shared" ca="1" si="16"/>
        <v>547.56000000000006</v>
      </c>
      <c r="AK31" s="23">
        <f ca="1">SUM($AH$4:AH31)</f>
        <v>2598.5200121925614</v>
      </c>
      <c r="AL31" s="23">
        <f ca="1">SUM($AI$4:AI31)</f>
        <v>2716.1351763847188</v>
      </c>
      <c r="AM31" s="23">
        <f ca="1">SUM($AJ$4:AJ31)</f>
        <v>3106.1559322817843</v>
      </c>
      <c r="AO31">
        <f t="shared" si="17"/>
        <v>24</v>
      </c>
      <c r="AP31">
        <f t="shared" ca="1" si="13"/>
        <v>24.42287042840907</v>
      </c>
    </row>
    <row r="32" spans="1:42" x14ac:dyDescent="0.25">
      <c r="A32">
        <f t="shared" si="31"/>
        <v>29</v>
      </c>
      <c r="B32" s="58">
        <f>B33*$C$2</f>
        <v>0.9</v>
      </c>
      <c r="C32" s="50">
        <f t="shared" ca="1" si="4"/>
        <v>-16</v>
      </c>
      <c r="D32" s="50">
        <f t="shared" ca="1" si="5"/>
        <v>-8</v>
      </c>
      <c r="F32" s="59">
        <f>B33</f>
        <v>1</v>
      </c>
      <c r="G32" s="23">
        <f t="shared" ca="1" si="32"/>
        <v>-16</v>
      </c>
      <c r="H32" s="23">
        <f t="shared" ca="1" si="33"/>
        <v>-8</v>
      </c>
      <c r="I32">
        <f t="shared" ca="1" si="34"/>
        <v>-16</v>
      </c>
      <c r="J32">
        <f t="shared" ca="1" si="35"/>
        <v>-8</v>
      </c>
      <c r="K32">
        <f>SUM($F$4:F32)</f>
        <v>9.5289871302753788</v>
      </c>
      <c r="L32" s="23">
        <f ca="1">SUM($I$4:I32)</f>
        <v>23.139699380538993</v>
      </c>
      <c r="M32" s="23">
        <f ca="1">SUM($J$4:J32)</f>
        <v>7.5615191803376582</v>
      </c>
      <c r="N32" s="23">
        <f t="shared" ca="1" si="36"/>
        <v>256</v>
      </c>
      <c r="O32" s="23">
        <f t="shared" ca="1" si="37"/>
        <v>128</v>
      </c>
      <c r="P32" s="23">
        <f t="shared" ca="1" si="15"/>
        <v>64</v>
      </c>
      <c r="Q32" s="23">
        <f ca="1">SUM($N$4:N32)</f>
        <v>3143.2444579917346</v>
      </c>
      <c r="R32" s="23">
        <f ca="1">SUM($O$4:O32)</f>
        <v>3145.927973760799</v>
      </c>
      <c r="S32" s="23">
        <f ca="1">SUM($P$4:P32)</f>
        <v>3515.2843692019828</v>
      </c>
      <c r="V32" s="59">
        <f t="shared" si="6"/>
        <v>0.9</v>
      </c>
      <c r="W32">
        <f t="shared" ref="W32:W33" ca="1" si="38">C32</f>
        <v>-16</v>
      </c>
      <c r="X32">
        <f t="shared" ref="X32:X33" ca="1" si="39">D32</f>
        <v>-8</v>
      </c>
      <c r="Z32">
        <f t="shared" ref="Z32:Z33" si="40">B32</f>
        <v>0.9</v>
      </c>
      <c r="AA32" s="23">
        <f t="shared" ref="AA32:AA33" ca="1" si="41">C32</f>
        <v>-16</v>
      </c>
      <c r="AB32" s="23">
        <f t="shared" ref="AB32:AB33" ca="1" si="42">D32</f>
        <v>-8</v>
      </c>
      <c r="AC32">
        <f t="shared" ref="AC32:AC33" ca="1" si="43">Z32*AA32</f>
        <v>-14.4</v>
      </c>
      <c r="AD32">
        <f t="shared" ref="AD32:AD33" ca="1" si="44">Z32*AB32</f>
        <v>-7.2</v>
      </c>
      <c r="AE32">
        <f>SUM($Z$4:Z32)</f>
        <v>8.5760884172478402</v>
      </c>
      <c r="AF32" s="23">
        <f ca="1">SUM($AC$4:AC32)</f>
        <v>20.825729442485084</v>
      </c>
      <c r="AG32" s="23">
        <f ca="1">SUM($AD$4:AD32)</f>
        <v>6.8053672623038919</v>
      </c>
      <c r="AH32" s="23">
        <f t="shared" ref="AH32:AH33" ca="1" si="45">Z32*AA32^2</f>
        <v>230.4</v>
      </c>
      <c r="AI32" s="23">
        <f t="shared" ref="AI32:AI33" ca="1" si="46">Z32*AA32*AB32</f>
        <v>115.2</v>
      </c>
      <c r="AJ32" s="23">
        <f t="shared" ca="1" si="16"/>
        <v>57.6</v>
      </c>
      <c r="AK32" s="23">
        <f ca="1">SUM($AH$4:AH32)</f>
        <v>2828.9200121925614</v>
      </c>
      <c r="AL32" s="23">
        <f ca="1">SUM($AI$4:AI32)</f>
        <v>2831.3351763847186</v>
      </c>
      <c r="AM32" s="23">
        <f ca="1">SUM($AJ$4:AJ32)</f>
        <v>3163.7559322817842</v>
      </c>
      <c r="AO32">
        <f t="shared" si="17"/>
        <v>26</v>
      </c>
      <c r="AP32">
        <f t="shared" ca="1" si="13"/>
        <v>26.527220545603132</v>
      </c>
    </row>
    <row r="33" spans="1:42" x14ac:dyDescent="0.25">
      <c r="A33">
        <f t="shared" ref="A33" si="47">A32+1</f>
        <v>30</v>
      </c>
      <c r="B33" s="58">
        <v>1</v>
      </c>
      <c r="C33" s="50">
        <f t="shared" ca="1" si="4"/>
        <v>16</v>
      </c>
      <c r="D33" s="50">
        <f t="shared" ca="1" si="5"/>
        <v>24</v>
      </c>
      <c r="F33" s="61" t="s">
        <v>33</v>
      </c>
      <c r="G33" s="57"/>
      <c r="H33" s="57"/>
      <c r="I33" s="61"/>
      <c r="J33" s="61"/>
      <c r="K33" s="61"/>
      <c r="L33" s="57"/>
      <c r="M33" s="57"/>
      <c r="N33" s="57"/>
      <c r="O33" s="57"/>
      <c r="P33" s="57"/>
      <c r="Q33" s="57"/>
      <c r="R33" s="57"/>
      <c r="S33" s="57"/>
      <c r="V33" s="59">
        <f t="shared" si="6"/>
        <v>1</v>
      </c>
      <c r="W33">
        <f t="shared" ca="1" si="38"/>
        <v>16</v>
      </c>
      <c r="X33">
        <f t="shared" ca="1" si="39"/>
        <v>24</v>
      </c>
      <c r="Z33">
        <f t="shared" si="40"/>
        <v>1</v>
      </c>
      <c r="AA33" s="23">
        <f t="shared" ca="1" si="41"/>
        <v>16</v>
      </c>
      <c r="AB33" s="23">
        <f t="shared" ca="1" si="42"/>
        <v>24</v>
      </c>
      <c r="AC33">
        <f t="shared" ca="1" si="43"/>
        <v>16</v>
      </c>
      <c r="AD33">
        <f t="shared" ca="1" si="44"/>
        <v>24</v>
      </c>
      <c r="AE33" s="62">
        <f>SUM($Z$4:Z33)</f>
        <v>9.5760884172478402</v>
      </c>
      <c r="AF33" s="42">
        <f ca="1">SUM($AC$4:AC33)</f>
        <v>36.825729442485084</v>
      </c>
      <c r="AG33" s="43">
        <f ca="1">SUM($AD$4:AD33)</f>
        <v>30.805367262303893</v>
      </c>
      <c r="AH33" s="23">
        <f t="shared" ca="1" si="45"/>
        <v>256</v>
      </c>
      <c r="AI33" s="23">
        <f t="shared" ca="1" si="46"/>
        <v>384</v>
      </c>
      <c r="AJ33" s="23">
        <f ca="1">Z33*AB33*AB33</f>
        <v>576</v>
      </c>
      <c r="AK33" s="37">
        <f ca="1">SUM($AH$4:AH33)</f>
        <v>3084.9200121925614</v>
      </c>
      <c r="AL33" s="46">
        <f ca="1">SUM($AI$4:AI33)</f>
        <v>3215.3351763847186</v>
      </c>
      <c r="AM33" s="68">
        <f ca="1">SUM($AJ$4:AJ33)</f>
        <v>3739.7559322817842</v>
      </c>
      <c r="AO33">
        <f t="shared" si="17"/>
        <v>28</v>
      </c>
      <c r="AP33">
        <f t="shared" ca="1" si="13"/>
        <v>28.631570662797191</v>
      </c>
    </row>
    <row r="34" spans="1:42" x14ac:dyDescent="0.25">
      <c r="AA34" s="51"/>
    </row>
    <row r="35" spans="1:42" x14ac:dyDescent="0.25">
      <c r="F35" s="10" t="s">
        <v>7</v>
      </c>
      <c r="G35" s="29">
        <f ca="1">M32*Q32-L32*R32</f>
        <v>-49028.124328058504</v>
      </c>
      <c r="H35" s="49">
        <f ca="1">G35/G36</f>
        <v>-1.6666884399838466</v>
      </c>
      <c r="J35" s="10" t="s">
        <v>18</v>
      </c>
      <c r="K35" s="29">
        <f ca="1">K32*R32-L32*M32</f>
        <v>29802.535894046759</v>
      </c>
      <c r="L35" s="49">
        <f ca="1">K35/K36</f>
        <v>1.0131234416484634</v>
      </c>
      <c r="Z35" s="10" t="s">
        <v>7</v>
      </c>
      <c r="AA35" s="29">
        <f ca="1">AG33*AK33-AF33*AL33</f>
        <v>-23374.969322025849</v>
      </c>
      <c r="AB35" s="49">
        <f ca="1">AA35/AA36</f>
        <v>-0.82933097791965482</v>
      </c>
      <c r="AD35" s="10" t="s">
        <v>18</v>
      </c>
      <c r="AE35" s="29">
        <f ca="1">AE33*AL33-AF33*AG33</f>
        <v>29655.903819969255</v>
      </c>
      <c r="AF35" s="49">
        <f ca="1">AE35/AE36</f>
        <v>1.0521750585970302</v>
      </c>
    </row>
    <row r="36" spans="1:42" x14ac:dyDescent="0.25">
      <c r="G36" s="28">
        <f ca="1">K32*Q32-L32^2</f>
        <v>29416.490300090929</v>
      </c>
      <c r="K36" s="28">
        <f ca="1">K32*Q32-L32^2</f>
        <v>29416.490300090929</v>
      </c>
      <c r="AA36" s="28">
        <f ca="1">AE33*AK33-AF33^2</f>
        <v>28185.332447922141</v>
      </c>
      <c r="AE36" s="28">
        <f ca="1">AE33*AK33-AF33^2</f>
        <v>28185.332447922141</v>
      </c>
    </row>
    <row r="38" spans="1:42" x14ac:dyDescent="0.25">
      <c r="F38" t="s">
        <v>30</v>
      </c>
    </row>
    <row r="39" spans="1:42" ht="15.75" thickBot="1" x14ac:dyDescent="0.3">
      <c r="F39" s="22" t="s">
        <v>19</v>
      </c>
      <c r="G39" s="22" t="s">
        <v>2</v>
      </c>
      <c r="H39" s="22" t="s">
        <v>0</v>
      </c>
      <c r="I39" s="22" t="s">
        <v>23</v>
      </c>
      <c r="J39" s="22" t="s">
        <v>22</v>
      </c>
      <c r="K39" s="22" t="s">
        <v>20</v>
      </c>
      <c r="L39" s="22" t="s">
        <v>27</v>
      </c>
      <c r="M39" s="22" t="s">
        <v>25</v>
      </c>
      <c r="N39" s="22" t="s">
        <v>21</v>
      </c>
      <c r="O39" s="22" t="s">
        <v>28</v>
      </c>
      <c r="P39" s="22" t="s">
        <v>34</v>
      </c>
      <c r="Q39" s="22" t="s">
        <v>37</v>
      </c>
      <c r="R39" s="22" t="s">
        <v>26</v>
      </c>
      <c r="S39" s="22" t="s">
        <v>38</v>
      </c>
      <c r="Z39" t="s">
        <v>39</v>
      </c>
      <c r="AA39">
        <f ca="1">RSQ(X4:X33,W4:W33)</f>
        <v>0.91490108890159461</v>
      </c>
    </row>
    <row r="40" spans="1:42" x14ac:dyDescent="0.25">
      <c r="K40">
        <f>K32*$C$2</f>
        <v>8.576088417247842</v>
      </c>
      <c r="L40">
        <f ca="1">L32*$C$2</f>
        <v>20.825729442485095</v>
      </c>
      <c r="M40">
        <f ca="1">M32*$C$2</f>
        <v>6.8053672623038928</v>
      </c>
      <c r="Q40">
        <f ca="1">Q32*$C$2</f>
        <v>2828.9200121925614</v>
      </c>
      <c r="R40">
        <f ca="1">R32*$C$2</f>
        <v>2831.335176384719</v>
      </c>
      <c r="S40" s="23">
        <f ca="1">S32*$C$2</f>
        <v>3163.7559322817847</v>
      </c>
    </row>
    <row r="41" spans="1:42" x14ac:dyDescent="0.25">
      <c r="F41" s="60">
        <f>B33</f>
        <v>1</v>
      </c>
      <c r="G41" s="26">
        <f ca="1">C33</f>
        <v>16</v>
      </c>
      <c r="H41" s="26">
        <f ca="1">D33</f>
        <v>24</v>
      </c>
      <c r="I41" s="26">
        <f ca="1">AC33</f>
        <v>16</v>
      </c>
      <c r="J41" s="26">
        <f ca="1">AD33</f>
        <v>24</v>
      </c>
      <c r="K41" s="63">
        <f>K40+F41</f>
        <v>9.576088417247842</v>
      </c>
      <c r="L41" s="42">
        <f ca="1">L40+F41*G41</f>
        <v>36.825729442485098</v>
      </c>
      <c r="M41" s="43">
        <f ca="1">M40+F41*H41</f>
        <v>30.805367262303893</v>
      </c>
      <c r="N41" s="24">
        <f ca="1">AH33</f>
        <v>256</v>
      </c>
      <c r="O41" s="24">
        <f ca="1">AI33</f>
        <v>384</v>
      </c>
      <c r="P41" s="24">
        <f ca="1">AJ33</f>
        <v>576</v>
      </c>
      <c r="Q41" s="37">
        <f ca="1">Q40+N41</f>
        <v>3084.9200121925614</v>
      </c>
      <c r="R41" s="46">
        <f ca="1">R40+O41</f>
        <v>3215.335176384719</v>
      </c>
      <c r="S41" s="69">
        <f ca="1">S40+P41</f>
        <v>3739.7559322817847</v>
      </c>
    </row>
    <row r="43" spans="1:42" x14ac:dyDescent="0.25">
      <c r="F43" t="s">
        <v>31</v>
      </c>
    </row>
    <row r="45" spans="1:42" x14ac:dyDescent="0.25">
      <c r="F45" s="70" t="s">
        <v>39</v>
      </c>
      <c r="G45">
        <f ca="1">(I45/(I46*I47))^2</f>
        <v>0.89501669725337385</v>
      </c>
      <c r="I45" s="71">
        <f ca="1">K41*R41-L41*M41</f>
        <v>29655.903819969262</v>
      </c>
    </row>
    <row r="46" spans="1:42" x14ac:dyDescent="0.25">
      <c r="I46">
        <f ca="1">SQRT(K41*Q41-L41^2)</f>
        <v>167.88487855647435</v>
      </c>
    </row>
    <row r="47" spans="1:42" x14ac:dyDescent="0.25">
      <c r="I47">
        <f ca="1">SQRT(K41*S41-M41^2)</f>
        <v>186.71706621059596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8BA96-A1D0-41CC-9075-BD835E9309F9}">
  <dimension ref="A2:A18"/>
  <sheetViews>
    <sheetView workbookViewId="0">
      <selection activeCell="A23" sqref="A23"/>
    </sheetView>
  </sheetViews>
  <sheetFormatPr defaultColWidth="9.5703125" defaultRowHeight="15" x14ac:dyDescent="0.25"/>
  <cols>
    <col min="1" max="1" width="81.7109375" bestFit="1" customWidth="1"/>
  </cols>
  <sheetData>
    <row r="2" spans="1:1" x14ac:dyDescent="0.25">
      <c r="A2" s="72" t="s">
        <v>40</v>
      </c>
    </row>
    <row r="3" spans="1:1" x14ac:dyDescent="0.25">
      <c r="A3" s="72" t="s">
        <v>41</v>
      </c>
    </row>
    <row r="5" spans="1:1" x14ac:dyDescent="0.25">
      <c r="A5" s="73" t="s">
        <v>42</v>
      </c>
    </row>
    <row r="6" spans="1:1" x14ac:dyDescent="0.25">
      <c r="A6" s="73" t="s">
        <v>43</v>
      </c>
    </row>
    <row r="7" spans="1:1" x14ac:dyDescent="0.25">
      <c r="A7" s="73" t="s">
        <v>44</v>
      </c>
    </row>
    <row r="8" spans="1:1" x14ac:dyDescent="0.25">
      <c r="A8" s="73" t="s">
        <v>45</v>
      </c>
    </row>
    <row r="9" spans="1:1" x14ac:dyDescent="0.25">
      <c r="A9" s="73" t="s">
        <v>46</v>
      </c>
    </row>
    <row r="10" spans="1:1" x14ac:dyDescent="0.25">
      <c r="A10" s="73" t="s">
        <v>47</v>
      </c>
    </row>
    <row r="11" spans="1:1" x14ac:dyDescent="0.25">
      <c r="A11" s="73" t="s">
        <v>48</v>
      </c>
    </row>
    <row r="12" spans="1:1" x14ac:dyDescent="0.25">
      <c r="A12" s="73" t="s">
        <v>49</v>
      </c>
    </row>
    <row r="13" spans="1:1" x14ac:dyDescent="0.25">
      <c r="A13" s="73" t="s">
        <v>50</v>
      </c>
    </row>
    <row r="14" spans="1:1" x14ac:dyDescent="0.25">
      <c r="A14" s="73" t="s">
        <v>46</v>
      </c>
    </row>
    <row r="15" spans="1:1" x14ac:dyDescent="0.25">
      <c r="A15" s="73" t="s">
        <v>51</v>
      </c>
    </row>
    <row r="16" spans="1:1" x14ac:dyDescent="0.25">
      <c r="A16" s="73" t="s">
        <v>52</v>
      </c>
    </row>
    <row r="17" spans="1:1" x14ac:dyDescent="0.25">
      <c r="A17" s="73" t="s">
        <v>53</v>
      </c>
    </row>
    <row r="18" spans="1:1" x14ac:dyDescent="0.25">
      <c r="A18" s="7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LSandWLS</vt:lpstr>
      <vt:lpstr>WLSformula</vt:lpstr>
      <vt:lpstr>Incremental</vt:lpstr>
      <vt:lpstr>R2</vt:lpstr>
      <vt:lpstr>Large</vt:lpstr>
      <vt:lpstr>Disclaimer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2017-04-22T07:48:44Z</dcterms:created>
  <dcterms:modified xsi:type="dcterms:W3CDTF">2021-03-15T17:16:48Z</dcterms:modified>
</cp:coreProperties>
</file>