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Paul\Documents\HTML5 CSS3\Arduino3_original\Excel\"/>
    </mc:Choice>
  </mc:AlternateContent>
  <xr:revisionPtr revIDLastSave="0" documentId="13_ncr:1_{4C6F10FD-6904-4E6D-B7FD-2E7E938F5BE1}" xr6:coauthVersionLast="46" xr6:coauthVersionMax="46" xr10:uidLastSave="{00000000-0000-0000-0000-000000000000}"/>
  <bookViews>
    <workbookView xWindow="4680" yWindow="1005" windowWidth="20970" windowHeight="14475" xr2:uid="{00000000-000D-0000-FFFF-FFFF00000000}"/>
  </bookViews>
  <sheets>
    <sheet name="Waypoint" sheetId="10" r:id="rId1"/>
    <sheet name="Bearing" sheetId="2" r:id="rId2"/>
    <sheet name="Distance" sheetId="1" r:id="rId3"/>
    <sheet name="Intermediate" sheetId="3" r:id="rId4"/>
    <sheet name="CrossTrack" sheetId="4" r:id="rId5"/>
    <sheet name="AlongTrack" sheetId="11" r:id="rId6"/>
    <sheet name="Disclaimer" sheetId="12" r:id="rId7"/>
  </sheets>
  <definedNames>
    <definedName name="solver_adj" localSheetId="2" hidden="1">Distance!#REF!</definedName>
    <definedName name="solver_cvg" localSheetId="2" hidden="1">0.0001</definedName>
    <definedName name="solver_drv" localSheetId="2" hidden="1">1</definedName>
    <definedName name="solver_eng" localSheetId="2" hidden="1">1</definedName>
    <definedName name="solver_est" localSheetId="2" hidden="1">1</definedName>
    <definedName name="solver_itr" localSheetId="2" hidden="1">2147483647</definedName>
    <definedName name="solver_lhs1" localSheetId="2" hidden="1">Distance!#REF!</definedName>
    <definedName name="solver_lhs2" localSheetId="2" hidden="1">Distance!#REF!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1</definedName>
    <definedName name="solver_nod" localSheetId="2" hidden="1">2147483647</definedName>
    <definedName name="solver_num" localSheetId="2" hidden="1">2</definedName>
    <definedName name="solver_nwt" localSheetId="2" hidden="1">1</definedName>
    <definedName name="solver_opt" localSheetId="2" hidden="1">Distance!#REF!</definedName>
    <definedName name="solver_pre" localSheetId="2" hidden="1">0.000001</definedName>
    <definedName name="solver_rbv" localSheetId="2" hidden="1">1</definedName>
    <definedName name="solver_rel1" localSheetId="2" hidden="1">1</definedName>
    <definedName name="solver_rel2" localSheetId="2" hidden="1">3</definedName>
    <definedName name="solver_rhs1" localSheetId="2" hidden="1">1</definedName>
    <definedName name="solver_rhs2" localSheetId="2" hidden="1">0.9999</definedName>
    <definedName name="solver_rlx" localSheetId="2" hidden="1">2</definedName>
    <definedName name="solver_rsd" localSheetId="2" hidden="1">0</definedName>
    <definedName name="solver_scl" localSheetId="2" hidden="1">1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3</definedName>
    <definedName name="solver_val" localSheetId="2" hidden="1">0.0061435</definedName>
    <definedName name="solver_ver" localSheetId="2" hidden="1">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1" l="1"/>
  <c r="B17" i="11"/>
  <c r="E9" i="11"/>
  <c r="C9" i="11"/>
  <c r="D17" i="4"/>
  <c r="E17" i="4" s="1"/>
  <c r="B17" i="4"/>
  <c r="C17" i="4" s="1"/>
  <c r="E9" i="4"/>
  <c r="C9" i="4"/>
  <c r="C17" i="11" l="1"/>
  <c r="B42" i="11"/>
  <c r="C42" i="11" s="1"/>
  <c r="E17" i="11"/>
  <c r="D42" i="11"/>
  <c r="E42" i="11" s="1"/>
  <c r="F9" i="3"/>
  <c r="D9" i="3"/>
  <c r="E9" i="1"/>
  <c r="C9" i="1"/>
  <c r="E9" i="2"/>
  <c r="C9" i="2"/>
  <c r="D25" i="10"/>
  <c r="E25" i="10" s="1"/>
  <c r="B25" i="10"/>
  <c r="C25" i="10" s="1"/>
  <c r="R25" i="10"/>
  <c r="R33" i="10" s="1"/>
  <c r="Q25" i="10"/>
  <c r="Q33" i="10" s="1"/>
  <c r="J25" i="10"/>
  <c r="H25" i="10"/>
  <c r="R9" i="10"/>
  <c r="R32" i="10" s="1"/>
  <c r="Q9" i="10"/>
  <c r="Q32" i="10" s="1"/>
  <c r="J9" i="10"/>
  <c r="H9" i="10"/>
  <c r="E9" i="10"/>
  <c r="C9" i="10"/>
  <c r="C18" i="1" l="1"/>
  <c r="C19" i="1"/>
  <c r="M9" i="10"/>
  <c r="L9" i="10" s="1"/>
  <c r="C20" i="1"/>
  <c r="M25" i="10"/>
  <c r="L25" i="10" s="1"/>
  <c r="G17" i="11" l="1"/>
  <c r="G17" i="4"/>
  <c r="H17" i="4" s="1"/>
  <c r="L17" i="4" s="1"/>
  <c r="G9" i="11"/>
  <c r="G9" i="4"/>
  <c r="H9" i="4" s="1"/>
  <c r="H9" i="3"/>
  <c r="I9" i="3" s="1"/>
  <c r="M9" i="3" s="1"/>
  <c r="G9" i="1"/>
  <c r="H9" i="1" s="1"/>
  <c r="G9" i="2"/>
  <c r="H9" i="2" s="1"/>
  <c r="O25" i="10"/>
  <c r="N25" i="10" s="1"/>
  <c r="O9" i="10"/>
  <c r="N9" i="10" s="1"/>
  <c r="H9" i="11" l="1"/>
  <c r="L9" i="11" s="1"/>
  <c r="G58" i="11"/>
  <c r="H58" i="11" s="1"/>
  <c r="I17" i="11"/>
  <c r="I17" i="4"/>
  <c r="J17" i="4" s="1"/>
  <c r="M17" i="4" s="1"/>
  <c r="S17" i="4" s="1"/>
  <c r="R17" i="4" s="1"/>
  <c r="B50" i="11"/>
  <c r="C50" i="11" s="1"/>
  <c r="H17" i="11"/>
  <c r="L17" i="11" s="1"/>
  <c r="I9" i="4"/>
  <c r="J9" i="4" s="1"/>
  <c r="M9" i="4" s="1"/>
  <c r="S9" i="4" s="1"/>
  <c r="I9" i="11"/>
  <c r="J9" i="3"/>
  <c r="K9" i="3" s="1"/>
  <c r="N9" i="3" s="1"/>
  <c r="O9" i="3" s="1"/>
  <c r="Q9" i="3" s="1"/>
  <c r="T9" i="3" s="1"/>
  <c r="L9" i="4"/>
  <c r="I9" i="1"/>
  <c r="J9" i="1" s="1"/>
  <c r="H19" i="1" s="1"/>
  <c r="I9" i="2"/>
  <c r="J9" i="2" s="1"/>
  <c r="M9" i="2" s="1"/>
  <c r="O9" i="2" s="1"/>
  <c r="L9" i="2"/>
  <c r="H20" i="1"/>
  <c r="L9" i="1"/>
  <c r="B18" i="3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J9" i="11" l="1"/>
  <c r="M9" i="11" s="1"/>
  <c r="S9" i="11" s="1"/>
  <c r="R9" i="11" s="1"/>
  <c r="G42" i="11" s="1"/>
  <c r="I58" i="11"/>
  <c r="J58" i="11" s="1"/>
  <c r="D50" i="11"/>
  <c r="E50" i="11" s="1"/>
  <c r="J17" i="11"/>
  <c r="M17" i="11" s="1"/>
  <c r="S17" i="11" s="1"/>
  <c r="R17" i="11" s="1"/>
  <c r="N17" i="4"/>
  <c r="P17" i="4" s="1"/>
  <c r="N9" i="4"/>
  <c r="P9" i="4" s="1"/>
  <c r="O9" i="4" s="1"/>
  <c r="R9" i="4"/>
  <c r="N9" i="2"/>
  <c r="U9" i="3"/>
  <c r="D65" i="3"/>
  <c r="C76" i="3"/>
  <c r="D58" i="3"/>
  <c r="C21" i="3"/>
  <c r="C55" i="3"/>
  <c r="D35" i="3"/>
  <c r="D52" i="3"/>
  <c r="D60" i="3"/>
  <c r="D78" i="3"/>
  <c r="C19" i="3"/>
  <c r="C49" i="3"/>
  <c r="D73" i="3"/>
  <c r="D66" i="3"/>
  <c r="C29" i="3"/>
  <c r="C79" i="3"/>
  <c r="D43" i="3"/>
  <c r="C70" i="3"/>
  <c r="D76" i="3"/>
  <c r="C42" i="3"/>
  <c r="D84" i="3"/>
  <c r="D29" i="3"/>
  <c r="P9" i="3"/>
  <c r="D74" i="3"/>
  <c r="C37" i="3"/>
  <c r="D51" i="3"/>
  <c r="C78" i="3"/>
  <c r="C82" i="3"/>
  <c r="D37" i="3"/>
  <c r="C64" i="3"/>
  <c r="D71" i="3"/>
  <c r="D30" i="3"/>
  <c r="C57" i="3"/>
  <c r="D23" i="3"/>
  <c r="C26" i="3"/>
  <c r="D72" i="3"/>
  <c r="C35" i="3"/>
  <c r="C68" i="3"/>
  <c r="C84" i="3"/>
  <c r="D41" i="3"/>
  <c r="D28" i="3"/>
  <c r="D61" i="3"/>
  <c r="D54" i="3"/>
  <c r="D47" i="3"/>
  <c r="C59" i="3"/>
  <c r="D49" i="3"/>
  <c r="D83" i="3"/>
  <c r="D36" i="3"/>
  <c r="C32" i="3"/>
  <c r="C25" i="3"/>
  <c r="C83" i="3"/>
  <c r="C56" i="3"/>
  <c r="D25" i="3"/>
  <c r="D18" i="3"/>
  <c r="D82" i="3"/>
  <c r="C45" i="3"/>
  <c r="C34" i="3"/>
  <c r="D59" i="3"/>
  <c r="C22" i="3"/>
  <c r="C23" i="3"/>
  <c r="D45" i="3"/>
  <c r="C72" i="3"/>
  <c r="D38" i="3"/>
  <c r="C65" i="3"/>
  <c r="D31" i="3"/>
  <c r="C74" i="3"/>
  <c r="D80" i="3"/>
  <c r="C43" i="3"/>
  <c r="C28" i="3"/>
  <c r="C61" i="3"/>
  <c r="D75" i="3"/>
  <c r="C47" i="3"/>
  <c r="C24" i="3"/>
  <c r="D17" i="3"/>
  <c r="C71" i="3"/>
  <c r="D63" i="3"/>
  <c r="C36" i="3"/>
  <c r="D22" i="3"/>
  <c r="D64" i="3"/>
  <c r="D33" i="3"/>
  <c r="D26" i="3"/>
  <c r="C53" i="3"/>
  <c r="C117" i="3"/>
  <c r="C66" i="3"/>
  <c r="D67" i="3"/>
  <c r="C30" i="3"/>
  <c r="C31" i="3"/>
  <c r="D20" i="3"/>
  <c r="C63" i="3"/>
  <c r="D53" i="3"/>
  <c r="D117" i="3"/>
  <c r="C80" i="3"/>
  <c r="D46" i="3"/>
  <c r="C73" i="3"/>
  <c r="D39" i="3"/>
  <c r="D24" i="3"/>
  <c r="C51" i="3"/>
  <c r="D34" i="3"/>
  <c r="D68" i="3"/>
  <c r="C38" i="3"/>
  <c r="C81" i="3"/>
  <c r="D32" i="3"/>
  <c r="D81" i="3"/>
  <c r="C44" i="3"/>
  <c r="C69" i="3"/>
  <c r="C46" i="3"/>
  <c r="C50" i="3"/>
  <c r="C58" i="3"/>
  <c r="C67" i="3"/>
  <c r="C52" i="3"/>
  <c r="C18" i="3"/>
  <c r="D42" i="3"/>
  <c r="D19" i="3"/>
  <c r="D69" i="3"/>
  <c r="D62" i="3"/>
  <c r="D40" i="3"/>
  <c r="D57" i="3"/>
  <c r="C60" i="3"/>
  <c r="D50" i="3"/>
  <c r="C77" i="3"/>
  <c r="C39" i="3"/>
  <c r="D27" i="3"/>
  <c r="C54" i="3"/>
  <c r="C17" i="3"/>
  <c r="D44" i="3"/>
  <c r="D77" i="3"/>
  <c r="C40" i="3"/>
  <c r="D70" i="3"/>
  <c r="C33" i="3"/>
  <c r="D79" i="3"/>
  <c r="D48" i="3"/>
  <c r="C75" i="3"/>
  <c r="C20" i="3"/>
  <c r="C62" i="3"/>
  <c r="D21" i="3"/>
  <c r="C48" i="3"/>
  <c r="C41" i="3"/>
  <c r="D56" i="3"/>
  <c r="D55" i="3"/>
  <c r="C27" i="3"/>
  <c r="H18" i="1"/>
  <c r="M26" i="1" s="1"/>
  <c r="M20" i="1"/>
  <c r="M9" i="1"/>
  <c r="N9" i="1" s="1"/>
  <c r="P9" i="1" s="1"/>
  <c r="O9" i="1" s="1"/>
  <c r="B85" i="3"/>
  <c r="D85" i="3" s="1"/>
  <c r="O17" i="4" l="1"/>
  <c r="P25" i="4"/>
  <c r="O25" i="4" s="1"/>
  <c r="N9" i="11"/>
  <c r="P9" i="11" s="1"/>
  <c r="O9" i="11" s="1"/>
  <c r="N17" i="11"/>
  <c r="P17" i="11" s="1"/>
  <c r="P25" i="11" s="1"/>
  <c r="H42" i="11"/>
  <c r="C85" i="3"/>
  <c r="G85" i="3" s="1"/>
  <c r="W6" i="3"/>
  <c r="W7" i="3"/>
  <c r="W8" i="3"/>
  <c r="F30" i="3"/>
  <c r="E30" i="3"/>
  <c r="G30" i="3"/>
  <c r="E75" i="3"/>
  <c r="G75" i="3"/>
  <c r="F75" i="3"/>
  <c r="G44" i="3"/>
  <c r="E44" i="3"/>
  <c r="F44" i="3"/>
  <c r="F71" i="3"/>
  <c r="G71" i="3"/>
  <c r="E71" i="3"/>
  <c r="E28" i="3"/>
  <c r="F28" i="3"/>
  <c r="G28" i="3"/>
  <c r="G32" i="3"/>
  <c r="E32" i="3"/>
  <c r="F32" i="3"/>
  <c r="F49" i="3"/>
  <c r="E49" i="3"/>
  <c r="G49" i="3"/>
  <c r="F39" i="3"/>
  <c r="G39" i="3"/>
  <c r="E39" i="3"/>
  <c r="G67" i="3"/>
  <c r="F67" i="3"/>
  <c r="E67" i="3"/>
  <c r="E51" i="3"/>
  <c r="G51" i="3"/>
  <c r="F51" i="3"/>
  <c r="E80" i="3"/>
  <c r="G80" i="3"/>
  <c r="F80" i="3"/>
  <c r="F22" i="3"/>
  <c r="E22" i="3"/>
  <c r="G22" i="3"/>
  <c r="F79" i="3"/>
  <c r="E79" i="3"/>
  <c r="G79" i="3"/>
  <c r="G55" i="3"/>
  <c r="E55" i="3"/>
  <c r="F55" i="3"/>
  <c r="E41" i="3"/>
  <c r="F41" i="3"/>
  <c r="G41" i="3"/>
  <c r="E64" i="3"/>
  <c r="G64" i="3"/>
  <c r="F64" i="3"/>
  <c r="E48" i="3"/>
  <c r="G48" i="3"/>
  <c r="F48" i="3"/>
  <c r="E77" i="3"/>
  <c r="F77" i="3"/>
  <c r="G77" i="3"/>
  <c r="E81" i="3"/>
  <c r="F81" i="3"/>
  <c r="G81" i="3"/>
  <c r="F66" i="3"/>
  <c r="G66" i="3"/>
  <c r="E66" i="3"/>
  <c r="G43" i="3"/>
  <c r="F43" i="3"/>
  <c r="E43" i="3"/>
  <c r="G72" i="3"/>
  <c r="E72" i="3"/>
  <c r="F72" i="3"/>
  <c r="G26" i="3"/>
  <c r="E26" i="3"/>
  <c r="F26" i="3"/>
  <c r="G19" i="3"/>
  <c r="E19" i="3"/>
  <c r="F19" i="3"/>
  <c r="G58" i="3"/>
  <c r="E58" i="3"/>
  <c r="F58" i="3"/>
  <c r="G117" i="3"/>
  <c r="F117" i="3"/>
  <c r="E117" i="3"/>
  <c r="G36" i="3"/>
  <c r="E36" i="3"/>
  <c r="F36" i="3"/>
  <c r="E24" i="3"/>
  <c r="G24" i="3"/>
  <c r="F24" i="3"/>
  <c r="G34" i="3"/>
  <c r="F34" i="3"/>
  <c r="E34" i="3"/>
  <c r="F56" i="3"/>
  <c r="E56" i="3"/>
  <c r="G56" i="3"/>
  <c r="F37" i="3"/>
  <c r="G37" i="3"/>
  <c r="E37" i="3"/>
  <c r="E29" i="3"/>
  <c r="F29" i="3"/>
  <c r="G29" i="3"/>
  <c r="G21" i="3"/>
  <c r="F21" i="3"/>
  <c r="E21" i="3"/>
  <c r="G40" i="3"/>
  <c r="E40" i="3"/>
  <c r="F40" i="3"/>
  <c r="F35" i="3"/>
  <c r="G35" i="3"/>
  <c r="E35" i="3"/>
  <c r="F27" i="3"/>
  <c r="E27" i="3"/>
  <c r="G27" i="3"/>
  <c r="E33" i="3"/>
  <c r="F33" i="3"/>
  <c r="G33" i="3"/>
  <c r="G50" i="3"/>
  <c r="F50" i="3"/>
  <c r="E50" i="3"/>
  <c r="G63" i="3"/>
  <c r="E63" i="3"/>
  <c r="F63" i="3"/>
  <c r="F53" i="3"/>
  <c r="E53" i="3"/>
  <c r="G53" i="3"/>
  <c r="F47" i="3"/>
  <c r="G47" i="3"/>
  <c r="E47" i="3"/>
  <c r="G74" i="3"/>
  <c r="E74" i="3"/>
  <c r="F74" i="3"/>
  <c r="G83" i="3"/>
  <c r="F83" i="3"/>
  <c r="E83" i="3"/>
  <c r="E59" i="3"/>
  <c r="G59" i="3"/>
  <c r="F59" i="3"/>
  <c r="E57" i="3"/>
  <c r="F57" i="3"/>
  <c r="G57" i="3"/>
  <c r="G82" i="3"/>
  <c r="F82" i="3"/>
  <c r="E82" i="3"/>
  <c r="G42" i="3"/>
  <c r="E42" i="3"/>
  <c r="F42" i="3"/>
  <c r="E62" i="3"/>
  <c r="G62" i="3"/>
  <c r="F62" i="3"/>
  <c r="G17" i="3"/>
  <c r="F17" i="3"/>
  <c r="E17" i="3"/>
  <c r="G60" i="3"/>
  <c r="E60" i="3"/>
  <c r="F60" i="3"/>
  <c r="F18" i="3"/>
  <c r="G18" i="3"/>
  <c r="E18" i="3"/>
  <c r="F46" i="3"/>
  <c r="G46" i="3"/>
  <c r="E46" i="3"/>
  <c r="G38" i="3"/>
  <c r="E38" i="3"/>
  <c r="F38" i="3"/>
  <c r="E73" i="3"/>
  <c r="F73" i="3"/>
  <c r="G73" i="3"/>
  <c r="G23" i="3"/>
  <c r="F23" i="3"/>
  <c r="E23" i="3"/>
  <c r="F45" i="3"/>
  <c r="E45" i="3"/>
  <c r="G45" i="3"/>
  <c r="G84" i="3"/>
  <c r="E84" i="3"/>
  <c r="F84" i="3"/>
  <c r="G76" i="3"/>
  <c r="E76" i="3"/>
  <c r="F76" i="3"/>
  <c r="G20" i="3"/>
  <c r="E20" i="3"/>
  <c r="F20" i="3"/>
  <c r="F54" i="3"/>
  <c r="G54" i="3"/>
  <c r="E54" i="3"/>
  <c r="G52" i="3"/>
  <c r="F52" i="3"/>
  <c r="E52" i="3"/>
  <c r="E69" i="3"/>
  <c r="F69" i="3"/>
  <c r="G69" i="3"/>
  <c r="F31" i="3"/>
  <c r="E31" i="3"/>
  <c r="G31" i="3"/>
  <c r="E61" i="3"/>
  <c r="F61" i="3"/>
  <c r="G61" i="3"/>
  <c r="E65" i="3"/>
  <c r="F65" i="3"/>
  <c r="G65" i="3"/>
  <c r="F25" i="3"/>
  <c r="E25" i="3"/>
  <c r="G25" i="3"/>
  <c r="F68" i="3"/>
  <c r="G68" i="3"/>
  <c r="E68" i="3"/>
  <c r="F78" i="3"/>
  <c r="E78" i="3"/>
  <c r="G78" i="3"/>
  <c r="E70" i="3"/>
  <c r="F70" i="3"/>
  <c r="G70" i="3"/>
  <c r="M18" i="1"/>
  <c r="M19" i="1"/>
  <c r="M27" i="1"/>
  <c r="M25" i="1"/>
  <c r="B86" i="3"/>
  <c r="F85" i="3" l="1"/>
  <c r="N18" i="1"/>
  <c r="P18" i="1" s="1"/>
  <c r="O18" i="1" s="1"/>
  <c r="E85" i="3"/>
  <c r="O17" i="11"/>
  <c r="O25" i="11"/>
  <c r="AB9" i="3"/>
  <c r="H24" i="3"/>
  <c r="H28" i="3"/>
  <c r="H73" i="3"/>
  <c r="H76" i="3"/>
  <c r="H37" i="3"/>
  <c r="H44" i="3"/>
  <c r="H54" i="3"/>
  <c r="C86" i="3"/>
  <c r="D86" i="3"/>
  <c r="H20" i="3"/>
  <c r="H38" i="3"/>
  <c r="H62" i="3"/>
  <c r="H40" i="3"/>
  <c r="H36" i="3"/>
  <c r="H79" i="3"/>
  <c r="H80" i="3"/>
  <c r="H75" i="3"/>
  <c r="Z9" i="3"/>
  <c r="H23" i="3"/>
  <c r="H32" i="3"/>
  <c r="H85" i="3"/>
  <c r="H26" i="3"/>
  <c r="H43" i="3"/>
  <c r="H45" i="3"/>
  <c r="H27" i="3"/>
  <c r="H56" i="3"/>
  <c r="H19" i="3"/>
  <c r="H39" i="3"/>
  <c r="H71" i="3"/>
  <c r="H31" i="3"/>
  <c r="H60" i="3"/>
  <c r="H57" i="3"/>
  <c r="H35" i="3"/>
  <c r="H34" i="3"/>
  <c r="H58" i="3"/>
  <c r="H72" i="3"/>
  <c r="H22" i="3"/>
  <c r="H70" i="3"/>
  <c r="H25" i="3"/>
  <c r="H46" i="3"/>
  <c r="H42" i="3"/>
  <c r="H53" i="3"/>
  <c r="H50" i="3"/>
  <c r="H33" i="3"/>
  <c r="H21" i="3"/>
  <c r="H29" i="3"/>
  <c r="H117" i="3"/>
  <c r="H48" i="3"/>
  <c r="H17" i="3"/>
  <c r="J17" i="3" s="1"/>
  <c r="I17" i="3"/>
  <c r="K17" i="3" s="1"/>
  <c r="H81" i="3"/>
  <c r="H41" i="3"/>
  <c r="H51" i="3"/>
  <c r="H65" i="3"/>
  <c r="H78" i="3"/>
  <c r="H61" i="3"/>
  <c r="H84" i="3"/>
  <c r="H82" i="3"/>
  <c r="H59" i="3"/>
  <c r="H74" i="3"/>
  <c r="H77" i="3"/>
  <c r="H67" i="3"/>
  <c r="H49" i="3"/>
  <c r="H69" i="3"/>
  <c r="H18" i="3"/>
  <c r="H83" i="3"/>
  <c r="H63" i="3"/>
  <c r="H64" i="3"/>
  <c r="H55" i="3"/>
  <c r="H30" i="3"/>
  <c r="H68" i="3"/>
  <c r="H52" i="3"/>
  <c r="H47" i="3"/>
  <c r="H66" i="3"/>
  <c r="N25" i="1"/>
  <c r="B87" i="3"/>
  <c r="N31" i="1" l="1"/>
  <c r="P31" i="1" s="1"/>
  <c r="O31" i="1" s="1"/>
  <c r="P32" i="11"/>
  <c r="O32" i="11" s="1"/>
  <c r="I42" i="11" s="1"/>
  <c r="Y9" i="3"/>
  <c r="E86" i="3"/>
  <c r="F86" i="3"/>
  <c r="G86" i="3"/>
  <c r="C87" i="3"/>
  <c r="D87" i="3"/>
  <c r="P25" i="1"/>
  <c r="O25" i="1" s="1"/>
  <c r="B88" i="3"/>
  <c r="J42" i="11" l="1"/>
  <c r="R42" i="11"/>
  <c r="S42" i="11"/>
  <c r="F87" i="3"/>
  <c r="G87" i="3"/>
  <c r="E87" i="3"/>
  <c r="C88" i="3"/>
  <c r="D88" i="3"/>
  <c r="H86" i="3"/>
  <c r="B89" i="3"/>
  <c r="M42" i="11" l="1"/>
  <c r="L42" i="11" s="1"/>
  <c r="G50" i="11" s="1"/>
  <c r="D89" i="3"/>
  <c r="C89" i="3"/>
  <c r="G88" i="3"/>
  <c r="F88" i="3"/>
  <c r="E88" i="3"/>
  <c r="H87" i="3"/>
  <c r="B90" i="3"/>
  <c r="H50" i="11" l="1"/>
  <c r="L50" i="11" s="1"/>
  <c r="B58" i="11"/>
  <c r="C58" i="11" s="1"/>
  <c r="L58" i="11" s="1"/>
  <c r="O42" i="11"/>
  <c r="N42" i="11" s="1"/>
  <c r="I50" i="11" s="1"/>
  <c r="H88" i="3"/>
  <c r="C90" i="3"/>
  <c r="D90" i="3"/>
  <c r="E89" i="3"/>
  <c r="G89" i="3"/>
  <c r="F89" i="3"/>
  <c r="B91" i="3"/>
  <c r="J50" i="11" l="1"/>
  <c r="M50" i="11" s="1"/>
  <c r="N50" i="11" s="1"/>
  <c r="P50" i="11" s="1"/>
  <c r="O50" i="11" s="1"/>
  <c r="O51" i="11" s="1"/>
  <c r="D58" i="11"/>
  <c r="E58" i="11" s="1"/>
  <c r="M58" i="11" s="1"/>
  <c r="O58" i="11" s="1"/>
  <c r="N58" i="11" s="1"/>
  <c r="C91" i="3"/>
  <c r="D91" i="3"/>
  <c r="H89" i="3"/>
  <c r="E90" i="3"/>
  <c r="G90" i="3"/>
  <c r="F90" i="3"/>
  <c r="B92" i="3"/>
  <c r="C92" i="3" l="1"/>
  <c r="D92" i="3"/>
  <c r="G91" i="3"/>
  <c r="E91" i="3"/>
  <c r="F91" i="3"/>
  <c r="H90" i="3"/>
  <c r="B93" i="3"/>
  <c r="G92" i="3" l="1"/>
  <c r="E92" i="3"/>
  <c r="F92" i="3"/>
  <c r="D93" i="3"/>
  <c r="C93" i="3"/>
  <c r="H91" i="3"/>
  <c r="B94" i="3"/>
  <c r="F93" i="3" l="1"/>
  <c r="G93" i="3"/>
  <c r="E93" i="3"/>
  <c r="H92" i="3"/>
  <c r="C94" i="3"/>
  <c r="D94" i="3"/>
  <c r="B95" i="3"/>
  <c r="H93" i="3" l="1"/>
  <c r="F94" i="3"/>
  <c r="G94" i="3"/>
  <c r="E94" i="3"/>
  <c r="D95" i="3"/>
  <c r="C95" i="3"/>
  <c r="B96" i="3"/>
  <c r="H94" i="3" l="1"/>
  <c r="G95" i="3"/>
  <c r="F95" i="3"/>
  <c r="E95" i="3"/>
  <c r="C96" i="3"/>
  <c r="D96" i="3"/>
  <c r="B97" i="3"/>
  <c r="H95" i="3" l="1"/>
  <c r="D97" i="3"/>
  <c r="C97" i="3"/>
  <c r="G96" i="3"/>
  <c r="E96" i="3"/>
  <c r="F96" i="3"/>
  <c r="B98" i="3"/>
  <c r="D98" i="3" l="1"/>
  <c r="C98" i="3"/>
  <c r="H96" i="3"/>
  <c r="E97" i="3"/>
  <c r="G97" i="3"/>
  <c r="F97" i="3"/>
  <c r="B99" i="3"/>
  <c r="D99" i="3" l="1"/>
  <c r="C99" i="3"/>
  <c r="H97" i="3"/>
  <c r="F98" i="3"/>
  <c r="E98" i="3"/>
  <c r="G98" i="3"/>
  <c r="B100" i="3"/>
  <c r="H98" i="3" l="1"/>
  <c r="D100" i="3"/>
  <c r="C100" i="3"/>
  <c r="G99" i="3"/>
  <c r="E99" i="3"/>
  <c r="F99" i="3"/>
  <c r="B101" i="3"/>
  <c r="H99" i="3" l="1"/>
  <c r="J99" i="3" s="1"/>
  <c r="C101" i="3"/>
  <c r="D101" i="3"/>
  <c r="G100" i="3"/>
  <c r="E100" i="3"/>
  <c r="F100" i="3"/>
  <c r="I64" i="3"/>
  <c r="K64" i="3" s="1"/>
  <c r="I77" i="3"/>
  <c r="K77" i="3" s="1"/>
  <c r="I58" i="3"/>
  <c r="K58" i="3" s="1"/>
  <c r="J77" i="3"/>
  <c r="J89" i="3"/>
  <c r="I59" i="3"/>
  <c r="K59" i="3" s="1"/>
  <c r="I34" i="3"/>
  <c r="K34" i="3" s="1"/>
  <c r="I51" i="3"/>
  <c r="K51" i="3" s="1"/>
  <c r="J22" i="3"/>
  <c r="I26" i="3"/>
  <c r="K26" i="3" s="1"/>
  <c r="J26" i="3"/>
  <c r="I91" i="3"/>
  <c r="K91" i="3" s="1"/>
  <c r="J91" i="3"/>
  <c r="I24" i="3"/>
  <c r="K24" i="3" s="1"/>
  <c r="J24" i="3"/>
  <c r="J57" i="3"/>
  <c r="I57" i="3"/>
  <c r="K57" i="3" s="1"/>
  <c r="I50" i="3"/>
  <c r="K50" i="3" s="1"/>
  <c r="J50" i="3"/>
  <c r="I87" i="3"/>
  <c r="K87" i="3" s="1"/>
  <c r="J87" i="3"/>
  <c r="J39" i="3"/>
  <c r="I39" i="3"/>
  <c r="K39" i="3" s="1"/>
  <c r="I93" i="3"/>
  <c r="K93" i="3" s="1"/>
  <c r="J93" i="3"/>
  <c r="J60" i="3"/>
  <c r="I60" i="3"/>
  <c r="K60" i="3" s="1"/>
  <c r="I22" i="3"/>
  <c r="K22" i="3" s="1"/>
  <c r="J32" i="3"/>
  <c r="I32" i="3"/>
  <c r="K32" i="3" s="1"/>
  <c r="I96" i="3"/>
  <c r="K96" i="3" s="1"/>
  <c r="J96" i="3"/>
  <c r="J64" i="3"/>
  <c r="I49" i="3"/>
  <c r="K49" i="3" s="1"/>
  <c r="J49" i="3"/>
  <c r="I56" i="3"/>
  <c r="K56" i="3" s="1"/>
  <c r="J56" i="3"/>
  <c r="I75" i="3"/>
  <c r="K75" i="3" s="1"/>
  <c r="J75" i="3"/>
  <c r="I69" i="3"/>
  <c r="K69" i="3" s="1"/>
  <c r="J69" i="3"/>
  <c r="I94" i="3"/>
  <c r="K94" i="3" s="1"/>
  <c r="J94" i="3"/>
  <c r="J84" i="3"/>
  <c r="I84" i="3"/>
  <c r="K84" i="3" s="1"/>
  <c r="J97" i="3"/>
  <c r="I97" i="3"/>
  <c r="K97" i="3" s="1"/>
  <c r="I31" i="3"/>
  <c r="K31" i="3" s="1"/>
  <c r="J31" i="3"/>
  <c r="J80" i="3"/>
  <c r="I33" i="3"/>
  <c r="K33" i="3" s="1"/>
  <c r="J33" i="3"/>
  <c r="I70" i="3"/>
  <c r="K70" i="3" s="1"/>
  <c r="J70" i="3"/>
  <c r="J95" i="3"/>
  <c r="I21" i="3"/>
  <c r="K21" i="3" s="1"/>
  <c r="J21" i="3"/>
  <c r="J88" i="3"/>
  <c r="I88" i="3"/>
  <c r="K88" i="3" s="1"/>
  <c r="I76" i="3"/>
  <c r="K76" i="3" s="1"/>
  <c r="J76" i="3"/>
  <c r="I82" i="3"/>
  <c r="K82" i="3" s="1"/>
  <c r="J82" i="3"/>
  <c r="I67" i="3"/>
  <c r="K67" i="3" s="1"/>
  <c r="J78" i="3"/>
  <c r="I78" i="3"/>
  <c r="K78" i="3" s="1"/>
  <c r="J90" i="3"/>
  <c r="I89" i="3"/>
  <c r="K89" i="3" s="1"/>
  <c r="J35" i="3"/>
  <c r="I35" i="3"/>
  <c r="K35" i="3" s="1"/>
  <c r="I80" i="3"/>
  <c r="K80" i="3" s="1"/>
  <c r="I72" i="3"/>
  <c r="K72" i="3" s="1"/>
  <c r="J72" i="3"/>
  <c r="J45" i="3"/>
  <c r="I95" i="3"/>
  <c r="K95" i="3" s="1"/>
  <c r="I47" i="3"/>
  <c r="K47" i="3" s="1"/>
  <c r="J47" i="3"/>
  <c r="J36" i="3"/>
  <c r="I36" i="3"/>
  <c r="K36" i="3" s="1"/>
  <c r="I92" i="3"/>
  <c r="K92" i="3" s="1"/>
  <c r="J92" i="3"/>
  <c r="J83" i="3"/>
  <c r="I83" i="3"/>
  <c r="K83" i="3" s="1"/>
  <c r="I18" i="3"/>
  <c r="K18" i="3" s="1"/>
  <c r="J18" i="3"/>
  <c r="J42" i="3"/>
  <c r="I42" i="3"/>
  <c r="K42" i="3" s="1"/>
  <c r="J85" i="3"/>
  <c r="I85" i="3"/>
  <c r="K85" i="3" s="1"/>
  <c r="J62" i="3"/>
  <c r="I62" i="3"/>
  <c r="K62" i="3" s="1"/>
  <c r="I81" i="3"/>
  <c r="K81" i="3" s="1"/>
  <c r="J81" i="3"/>
  <c r="I61" i="3"/>
  <c r="K61" i="3" s="1"/>
  <c r="J61" i="3"/>
  <c r="J27" i="3"/>
  <c r="I27" i="3"/>
  <c r="K27" i="3" s="1"/>
  <c r="J79" i="3"/>
  <c r="I79" i="3"/>
  <c r="K79" i="3" s="1"/>
  <c r="J67" i="3"/>
  <c r="I48" i="3"/>
  <c r="K48" i="3" s="1"/>
  <c r="J48" i="3"/>
  <c r="J40" i="3"/>
  <c r="I40" i="3"/>
  <c r="K40" i="3" s="1"/>
  <c r="J63" i="3"/>
  <c r="I63" i="3"/>
  <c r="K63" i="3" s="1"/>
  <c r="J29" i="3"/>
  <c r="I29" i="3"/>
  <c r="K29" i="3" s="1"/>
  <c r="I90" i="3"/>
  <c r="K90" i="3" s="1"/>
  <c r="I71" i="3"/>
  <c r="K71" i="3" s="1"/>
  <c r="J71" i="3"/>
  <c r="I46" i="3"/>
  <c r="K46" i="3" s="1"/>
  <c r="J23" i="3"/>
  <c r="I23" i="3"/>
  <c r="K23" i="3" s="1"/>
  <c r="I74" i="3"/>
  <c r="K74" i="3" s="1"/>
  <c r="J74" i="3"/>
  <c r="J73" i="3"/>
  <c r="I73" i="3"/>
  <c r="K73" i="3" s="1"/>
  <c r="I45" i="3"/>
  <c r="K45" i="3" s="1"/>
  <c r="J68" i="3"/>
  <c r="I68" i="3"/>
  <c r="K68" i="3" s="1"/>
  <c r="J20" i="3"/>
  <c r="I20" i="3"/>
  <c r="K20" i="3" s="1"/>
  <c r="I66" i="3"/>
  <c r="K66" i="3" s="1"/>
  <c r="J66" i="3"/>
  <c r="J58" i="3"/>
  <c r="I28" i="3"/>
  <c r="K28" i="3" s="1"/>
  <c r="J28" i="3"/>
  <c r="I44" i="3"/>
  <c r="K44" i="3" s="1"/>
  <c r="J44" i="3"/>
  <c r="I38" i="3"/>
  <c r="K38" i="3" s="1"/>
  <c r="J38" i="3"/>
  <c r="I41" i="3"/>
  <c r="K41" i="3" s="1"/>
  <c r="J41" i="3"/>
  <c r="I43" i="3"/>
  <c r="K43" i="3" s="1"/>
  <c r="J43" i="3"/>
  <c r="J34" i="3"/>
  <c r="J37" i="3"/>
  <c r="I37" i="3"/>
  <c r="K37" i="3" s="1"/>
  <c r="I30" i="3"/>
  <c r="K30" i="3" s="1"/>
  <c r="J30" i="3"/>
  <c r="J52" i="3"/>
  <c r="I52" i="3"/>
  <c r="K52" i="3" s="1"/>
  <c r="I25" i="3"/>
  <c r="K25" i="3" s="1"/>
  <c r="J25" i="3"/>
  <c r="I65" i="3"/>
  <c r="K65" i="3" s="1"/>
  <c r="J65" i="3"/>
  <c r="J53" i="3"/>
  <c r="I53" i="3"/>
  <c r="K53" i="3" s="1"/>
  <c r="I86" i="3"/>
  <c r="K86" i="3" s="1"/>
  <c r="J86" i="3"/>
  <c r="I54" i="3"/>
  <c r="K54" i="3" s="1"/>
  <c r="J54" i="3"/>
  <c r="I55" i="3"/>
  <c r="K55" i="3" s="1"/>
  <c r="J55" i="3"/>
  <c r="J46" i="3"/>
  <c r="J59" i="3"/>
  <c r="I19" i="3"/>
  <c r="K19" i="3" s="1"/>
  <c r="J19" i="3"/>
  <c r="J51" i="3"/>
  <c r="B102" i="3"/>
  <c r="I98" i="3"/>
  <c r="K98" i="3" s="1"/>
  <c r="J98" i="3"/>
  <c r="I99" i="3"/>
  <c r="K99" i="3" s="1"/>
  <c r="AA9" i="3" l="1"/>
  <c r="D102" i="3"/>
  <c r="C102" i="3"/>
  <c r="H100" i="3"/>
  <c r="J100" i="3" s="1"/>
  <c r="F101" i="3"/>
  <c r="G101" i="3"/>
  <c r="E101" i="3"/>
  <c r="B103" i="3"/>
  <c r="I100" i="3"/>
  <c r="K100" i="3" s="1"/>
  <c r="H101" i="3" l="1"/>
  <c r="J101" i="3" s="1"/>
  <c r="C103" i="3"/>
  <c r="D103" i="3"/>
  <c r="F102" i="3"/>
  <c r="G102" i="3"/>
  <c r="E102" i="3"/>
  <c r="I101" i="3"/>
  <c r="K101" i="3" s="1"/>
  <c r="B104" i="3"/>
  <c r="H102" i="3" l="1"/>
  <c r="C104" i="3"/>
  <c r="D104" i="3"/>
  <c r="E103" i="3"/>
  <c r="F103" i="3"/>
  <c r="G103" i="3"/>
  <c r="B105" i="3"/>
  <c r="H103" i="3" l="1"/>
  <c r="C105" i="3"/>
  <c r="D105" i="3"/>
  <c r="G104" i="3"/>
  <c r="E104" i="3"/>
  <c r="F104" i="3"/>
  <c r="B106" i="3"/>
  <c r="J102" i="3"/>
  <c r="I102" i="3"/>
  <c r="K102" i="3" s="1"/>
  <c r="H104" i="3" l="1"/>
  <c r="F105" i="3"/>
  <c r="E105" i="3"/>
  <c r="G105" i="3"/>
  <c r="D106" i="3"/>
  <c r="C106" i="3"/>
  <c r="J103" i="3"/>
  <c r="B107" i="3"/>
  <c r="I103" i="3"/>
  <c r="K103" i="3" s="1"/>
  <c r="H105" i="3" l="1"/>
  <c r="D107" i="3"/>
  <c r="C107" i="3"/>
  <c r="G106" i="3"/>
  <c r="E106" i="3"/>
  <c r="F106" i="3"/>
  <c r="B108" i="3"/>
  <c r="J104" i="3"/>
  <c r="I104" i="3"/>
  <c r="K104" i="3" s="1"/>
  <c r="C108" i="3" l="1"/>
  <c r="D108" i="3"/>
  <c r="H106" i="3"/>
  <c r="G107" i="3"/>
  <c r="E107" i="3"/>
  <c r="F107" i="3"/>
  <c r="B109" i="3"/>
  <c r="J105" i="3"/>
  <c r="I105" i="3"/>
  <c r="K105" i="3" s="1"/>
  <c r="D109" i="3" l="1"/>
  <c r="C109" i="3"/>
  <c r="H107" i="3"/>
  <c r="J107" i="3" s="1"/>
  <c r="F108" i="3"/>
  <c r="G108" i="3"/>
  <c r="E108" i="3"/>
  <c r="I106" i="3"/>
  <c r="K106" i="3" s="1"/>
  <c r="J106" i="3"/>
  <c r="B110" i="3"/>
  <c r="I107" i="3"/>
  <c r="K107" i="3" s="1"/>
  <c r="H108" i="3" l="1"/>
  <c r="J108" i="3" s="1"/>
  <c r="E109" i="3"/>
  <c r="G109" i="3"/>
  <c r="F109" i="3"/>
  <c r="D110" i="3"/>
  <c r="C110" i="3"/>
  <c r="I108" i="3"/>
  <c r="K108" i="3" s="1"/>
  <c r="B111" i="3"/>
  <c r="D111" i="3" l="1"/>
  <c r="C111" i="3"/>
  <c r="F110" i="3"/>
  <c r="G110" i="3"/>
  <c r="E110" i="3"/>
  <c r="H109" i="3"/>
  <c r="J109" i="3" s="1"/>
  <c r="B112" i="3"/>
  <c r="I109" i="3"/>
  <c r="K109" i="3" s="1"/>
  <c r="H110" i="3" l="1"/>
  <c r="C112" i="3"/>
  <c r="D112" i="3"/>
  <c r="F111" i="3"/>
  <c r="E111" i="3"/>
  <c r="G111" i="3"/>
  <c r="B113" i="3"/>
  <c r="C113" i="3" s="1"/>
  <c r="H111" i="3" l="1"/>
  <c r="G112" i="3"/>
  <c r="E112" i="3"/>
  <c r="F112" i="3"/>
  <c r="D113" i="3"/>
  <c r="B114" i="3"/>
  <c r="J110" i="3"/>
  <c r="I110" i="3"/>
  <c r="K110" i="3" s="1"/>
  <c r="F113" i="3" l="1"/>
  <c r="G113" i="3"/>
  <c r="E113" i="3"/>
  <c r="C114" i="3"/>
  <c r="D114" i="3"/>
  <c r="H112" i="3"/>
  <c r="J111" i="3"/>
  <c r="I112" i="3"/>
  <c r="K112" i="3" s="1"/>
  <c r="I111" i="3"/>
  <c r="K111" i="3" s="1"/>
  <c r="B115" i="3"/>
  <c r="H113" i="3" l="1"/>
  <c r="J113" i="3" s="1"/>
  <c r="G114" i="3"/>
  <c r="F114" i="3"/>
  <c r="E114" i="3"/>
  <c r="C115" i="3"/>
  <c r="D115" i="3"/>
  <c r="J112" i="3"/>
  <c r="I113" i="3"/>
  <c r="K113" i="3" s="1"/>
  <c r="B116" i="3"/>
  <c r="H114" i="3" l="1"/>
  <c r="J114" i="3" s="1"/>
  <c r="E115" i="3"/>
  <c r="F115" i="3"/>
  <c r="G115" i="3"/>
  <c r="D116" i="3"/>
  <c r="C116" i="3"/>
  <c r="I114" i="3"/>
  <c r="K114" i="3" s="1"/>
  <c r="E116" i="3" l="1"/>
  <c r="F116" i="3"/>
  <c r="G116" i="3"/>
  <c r="H115" i="3"/>
  <c r="J115" i="3" s="1"/>
  <c r="I115" i="3"/>
  <c r="K115" i="3" s="1"/>
  <c r="H116" i="3" l="1"/>
  <c r="J117" i="3"/>
  <c r="I117" i="3"/>
  <c r="K117" i="3" s="1"/>
  <c r="I116" i="3" l="1"/>
  <c r="K116" i="3" s="1"/>
  <c r="J11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Nathalie</author>
  </authors>
  <commentList>
    <comment ref="O1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Nathalie:</t>
        </r>
        <r>
          <rPr>
            <sz val="9"/>
            <color indexed="81"/>
            <rFont val="Tahoma"/>
            <family val="2"/>
          </rPr>
          <t xml:space="preserve">
Least accurate</t>
        </r>
      </text>
    </comment>
  </commentList>
</comments>
</file>

<file path=xl/sharedStrings.xml><?xml version="1.0" encoding="utf-8"?>
<sst xmlns="http://schemas.openxmlformats.org/spreadsheetml/2006/main" count="321" uniqueCount="53">
  <si>
    <t>Lat</t>
  </si>
  <si>
    <t>Start</t>
  </si>
  <si>
    <t>Degrees</t>
  </si>
  <si>
    <t>a</t>
  </si>
  <si>
    <t>b</t>
  </si>
  <si>
    <t>x</t>
  </si>
  <si>
    <t>y</t>
  </si>
  <si>
    <t>z</t>
  </si>
  <si>
    <t>Radians</t>
  </si>
  <si>
    <t>Lon</t>
  </si>
  <si>
    <t>Angular</t>
  </si>
  <si>
    <t>Bearing</t>
  </si>
  <si>
    <t>Latitude</t>
  </si>
  <si>
    <t>Longitude</t>
  </si>
  <si>
    <t>Range</t>
  </si>
  <si>
    <t>Meters</t>
  </si>
  <si>
    <t>Cartesian</t>
  </si>
  <si>
    <t>X</t>
  </si>
  <si>
    <t>Y</t>
  </si>
  <si>
    <t>New Waypoint given distance and bearing</t>
  </si>
  <si>
    <t>Bearing between two waypoints</t>
  </si>
  <si>
    <t>Distance between two waypoints</t>
  </si>
  <si>
    <t>Dot product</t>
  </si>
  <si>
    <t>Cross product</t>
  </si>
  <si>
    <t>Cross/Dot</t>
  </si>
  <si>
    <t>Intermediate points between two waypoints</t>
  </si>
  <si>
    <t>Percent</t>
  </si>
  <si>
    <t>Cross Track Distance</t>
  </si>
  <si>
    <t>Along Track Distance</t>
  </si>
  <si>
    <t>Cross track Distance</t>
  </si>
  <si>
    <t>Along track Distance</t>
  </si>
  <si>
    <t>End</t>
  </si>
  <si>
    <t>Location (X)</t>
  </si>
  <si>
    <t>Along Track (X)</t>
  </si>
  <si>
    <t>Position (X)</t>
  </si>
  <si>
    <t>Distance</t>
  </si>
  <si>
    <t>&lt;-a check</t>
  </si>
  <si>
    <t>Checks below</t>
  </si>
  <si>
    <t>// This program is free software: you can redistribute it and/or modify</t>
  </si>
  <si>
    <t>// it under the terms of the GNU General Public License as published by</t>
  </si>
  <si>
    <t>// the Free Software Foundation, either version 3 of the License, or</t>
  </si>
  <si>
    <t>// (at your option) any later version.</t>
  </si>
  <si>
    <t>//</t>
  </si>
  <si>
    <t>// This program is distributed in the hope that it will be useful,</t>
  </si>
  <si>
    <t>// but WITHOUT ANY WARRANTY; without even the implied warranty of</t>
  </si>
  <si>
    <t>// MERCHANTABILITY or FITNESS FOR A PARTICULAR PURPOSE. See the</t>
  </si>
  <si>
    <t>// GNU General Public License for more details.</t>
  </si>
  <si>
    <t>// You should have received a copy of the GNU General Public License</t>
  </si>
  <si>
    <t>// along with this program. If not, see &lt;https://www.gnu.org/licenses/&gt;.</t>
  </si>
  <si>
    <t xml:space="preserve">// These Terms shall be governed and construed in accordance with the laws of </t>
  </si>
  <si>
    <t>// England and Wales, without regard to its conflict of law provisions.</t>
  </si>
  <si>
    <t>// Copyright (C) 2019 https://www.roboticboat.uk</t>
  </si>
  <si>
    <t>// bf8374b4-e454-4181-8d65-3d581c5dea2a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</si>
</sst>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* #,##0.00_);_(* \(#,##0.00\);_(* &quot;-&quot;??_);_(@_)"/>
    <numFmt numFmtId="165" formatCode="_(* #,##0.0000000_);_(* \(#,##0.0000000\);_(* &quot;-&quot;??_);_(@_)"/>
    <numFmt numFmtId="166" formatCode="_(* #,##0.000000_);_(* \(#,##0.000000\);_(* &quot;-&quot;??_);_(@_)"/>
    <numFmt numFmtId="167" formatCode="#,##0.000000;[Red]\-#,##0.000000"/>
    <numFmt numFmtId="168" formatCode="_(* #,##0.000000000_);_(* \(#,##0.000000000\);_(* &quot;-&quot;??_);_(@_)"/>
    <numFmt numFmtId="169" formatCode="_(* #,##0.00000000000_);_(* \(#,##0.00000000000\);_(* &quot;-&quot;??_);_(@_)"/>
    <numFmt numFmtId="170" formatCode="#,##0.0;[Red]\-#,##0.0"/>
    <numFmt numFmtId="171" formatCode="_(* #,##0.00000000_);_(* \(#,##0.00000000\);_(* &quot;-&quot;??_);_(@_)"/>
    <numFmt numFmtId="172" formatCode="_(* #,##0.0000_);_(* \(#,##0.0000\);_(* &quot;-&quot;??_);_(@_)"/>
    <numFmt numFmtId="173" formatCode="0.00000000000"/>
    <numFmt numFmtId="174" formatCode="#,##0.0000;[Red]\-#,##0.0000"/>
    <numFmt numFmtId="175" formatCode="#,##0.00000;[Red]\-#,##0.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4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sz val="9"/>
      <color rgb="FF6A737D"/>
      <name val="Consolas"/>
      <family val="3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3" borderId="9" applyNumberFormat="0" applyFont="0" applyAlignment="0" applyProtection="0"/>
    <xf numFmtId="0" fontId="3" fillId="4" borderId="0" applyNumberFormat="0" applyBorder="0" applyAlignment="0" applyProtection="0"/>
    <xf numFmtId="0" fontId="1" fillId="5" borderId="0" applyNumberFormat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165" fontId="0" fillId="0" borderId="0" xfId="0" applyNumberFormat="1"/>
    <xf numFmtId="0" fontId="0" fillId="3" borderId="9" xfId="2" applyFont="1"/>
    <xf numFmtId="167" fontId="0" fillId="0" borderId="0" xfId="1" applyNumberFormat="1" applyFont="1"/>
    <xf numFmtId="38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2" fillId="0" borderId="0" xfId="0" applyFont="1"/>
    <xf numFmtId="166" fontId="0" fillId="0" borderId="0" xfId="0" applyNumberFormat="1"/>
    <xf numFmtId="0" fontId="0" fillId="0" borderId="0" xfId="0" applyFill="1" applyBorder="1" applyAlignment="1">
      <alignment horizontal="center"/>
    </xf>
    <xf numFmtId="169" fontId="0" fillId="0" borderId="0" xfId="1" applyNumberFormat="1" applyFont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167" fontId="3" fillId="4" borderId="0" xfId="3" applyNumberFormat="1" applyBorder="1" applyAlignment="1">
      <alignment horizontal="center"/>
    </xf>
    <xf numFmtId="170" fontId="3" fillId="4" borderId="0" xfId="3" applyNumberForma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2" xfId="0" applyBorder="1"/>
    <xf numFmtId="167" fontId="1" fillId="5" borderId="0" xfId="4" applyNumberFormat="1" applyBorder="1" applyAlignment="1">
      <alignment horizontal="center"/>
    </xf>
    <xf numFmtId="0" fontId="0" fillId="0" borderId="0" xfId="0" applyAlignment="1">
      <alignment horizontal="right"/>
    </xf>
    <xf numFmtId="40" fontId="0" fillId="0" borderId="0" xfId="1" applyNumberFormat="1" applyFont="1"/>
    <xf numFmtId="170" fontId="1" fillId="3" borderId="9" xfId="2" applyNumberFormat="1" applyFont="1" applyAlignment="1">
      <alignment horizontal="center"/>
    </xf>
    <xf numFmtId="0" fontId="3" fillId="4" borderId="9" xfId="3" applyBorder="1"/>
    <xf numFmtId="0" fontId="6" fillId="0" borderId="0" xfId="0" applyFont="1"/>
    <xf numFmtId="166" fontId="0" fillId="0" borderId="11" xfId="1" applyNumberFormat="1" applyFont="1" applyFill="1" applyBorder="1"/>
    <xf numFmtId="171" fontId="0" fillId="0" borderId="0" xfId="0" applyNumberFormat="1"/>
    <xf numFmtId="166" fontId="0" fillId="0" borderId="10" xfId="1" applyNumberFormat="1" applyFont="1" applyFill="1" applyBorder="1"/>
    <xf numFmtId="166" fontId="0" fillId="0" borderId="12" xfId="1" applyNumberFormat="1" applyFont="1" applyFill="1" applyBorder="1"/>
    <xf numFmtId="168" fontId="0" fillId="0" borderId="0" xfId="0" applyNumberFormat="1" applyAlignment="1">
      <alignment horizontal="center"/>
    </xf>
    <xf numFmtId="0" fontId="7" fillId="0" borderId="0" xfId="0" applyFont="1" applyAlignment="1">
      <alignment horizontal="right"/>
    </xf>
    <xf numFmtId="0" fontId="0" fillId="0" borderId="10" xfId="0" applyBorder="1" applyAlignment="1">
      <alignment horizontal="center"/>
    </xf>
    <xf numFmtId="164" fontId="0" fillId="3" borderId="9" xfId="1" applyFont="1" applyFill="1" applyBorder="1" applyAlignment="1">
      <alignment horizontal="center"/>
    </xf>
    <xf numFmtId="166" fontId="0" fillId="0" borderId="0" xfId="1" applyNumberFormat="1" applyFont="1"/>
    <xf numFmtId="9" fontId="3" fillId="4" borderId="9" xfId="3" applyNumberFormat="1" applyBorder="1" applyAlignment="1">
      <alignment horizontal="center"/>
    </xf>
    <xf numFmtId="165" fontId="0" fillId="3" borderId="9" xfId="2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6" fontId="0" fillId="3" borderId="9" xfId="1" applyNumberFormat="1" applyFont="1" applyFill="1" applyBorder="1"/>
    <xf numFmtId="9" fontId="7" fillId="0" borderId="0" xfId="5" applyFont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7" fontId="0" fillId="0" borderId="10" xfId="1" applyNumberFormat="1" applyFont="1" applyBorder="1"/>
    <xf numFmtId="167" fontId="0" fillId="0" borderId="11" xfId="1" applyNumberFormat="1" applyFont="1" applyBorder="1"/>
    <xf numFmtId="167" fontId="0" fillId="0" borderId="12" xfId="1" applyNumberFormat="1" applyFont="1" applyBorder="1"/>
    <xf numFmtId="172" fontId="0" fillId="3" borderId="9" xfId="1" applyNumberFormat="1" applyFont="1" applyFill="1" applyBorder="1" applyAlignment="1">
      <alignment horizontal="center"/>
    </xf>
    <xf numFmtId="170" fontId="8" fillId="6" borderId="0" xfId="3" applyNumberFormat="1" applyFont="1" applyFill="1" applyBorder="1" applyAlignment="1">
      <alignment horizontal="center"/>
    </xf>
    <xf numFmtId="167" fontId="8" fillId="6" borderId="0" xfId="3" applyNumberFormat="1" applyFont="1" applyFill="1" applyBorder="1" applyAlignment="1">
      <alignment horizontal="center"/>
    </xf>
    <xf numFmtId="0" fontId="8" fillId="6" borderId="9" xfId="3" applyFont="1" applyFill="1" applyBorder="1"/>
    <xf numFmtId="173" fontId="3" fillId="4" borderId="0" xfId="3" applyNumberFormat="1"/>
    <xf numFmtId="174" fontId="1" fillId="3" borderId="9" xfId="2" applyNumberFormat="1" applyFont="1" applyAlignment="1">
      <alignment horizontal="center"/>
    </xf>
    <xf numFmtId="175" fontId="1" fillId="3" borderId="9" xfId="2" applyNumberFormat="1" applyFont="1" applyAlignment="1">
      <alignment horizontal="center"/>
    </xf>
    <xf numFmtId="172" fontId="0" fillId="3" borderId="9" xfId="2" applyNumberFormat="1" applyFont="1" applyAlignment="1">
      <alignment horizontal="center"/>
    </xf>
    <xf numFmtId="0" fontId="9" fillId="0" borderId="0" xfId="0" applyFont="1" applyAlignment="1">
      <alignment horizontal="left" vertical="top" wrapText="1" indent="1"/>
    </xf>
    <xf numFmtId="0" fontId="0" fillId="0" borderId="10" xfId="0" applyBorder="1" applyAlignment="1">
      <alignment horizontal="center"/>
    </xf>
    <xf numFmtId="0" fontId="0" fillId="0" borderId="10" xfId="0" applyBorder="1" applyAlignment="1"/>
    <xf numFmtId="0" fontId="0" fillId="7" borderId="10" xfId="0" applyFill="1" applyBorder="1" applyAlignment="1">
      <alignment horizontal="center"/>
    </xf>
    <xf numFmtId="0" fontId="0" fillId="7" borderId="10" xfId="0" applyFill="1" applyBorder="1" applyAlignment="1"/>
    <xf numFmtId="0" fontId="0" fillId="7" borderId="13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9" fillId="0" borderId="0" xfId="0" applyFont="1"/>
  </cellXfs>
  <cellStyles count="6">
    <cellStyle name="40% - Accent3" xfId="4" builtinId="39"/>
    <cellStyle name="Comma" xfId="1" builtinId="3"/>
    <cellStyle name="Good" xfId="3" builtinId="26"/>
    <cellStyle name="Normal" xfId="0" builtinId="0"/>
    <cellStyle name="Note" xfId="2" builtinId="10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Cartesian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Waypoint!$Q$31:$Q$34</c:f>
              <c:numCache>
                <c:formatCode>#,##0_);[Red]\(#,##0\)</c:formatCode>
                <c:ptCount val="4"/>
                <c:pt idx="0">
                  <c:v>0</c:v>
                </c:pt>
                <c:pt idx="1">
                  <c:v>707.10678118654755</c:v>
                </c:pt>
                <c:pt idx="2">
                  <c:v>459.62666587138682</c:v>
                </c:pt>
              </c:numCache>
            </c:numRef>
          </c:xVal>
          <c:yVal>
            <c:numRef>
              <c:f>Waypoint!$R$31:$R$34</c:f>
              <c:numCache>
                <c:formatCode>#,##0_);[Red]\(#,##0\)</c:formatCode>
                <c:ptCount val="4"/>
                <c:pt idx="0">
                  <c:v>0</c:v>
                </c:pt>
                <c:pt idx="1">
                  <c:v>707.10678118654744</c:v>
                </c:pt>
                <c:pt idx="2">
                  <c:v>385.67256581192356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65-4FAA-8F5F-2FF4A6D56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4630616"/>
        <c:axId val="544631008"/>
      </c:scatterChart>
      <c:valAx>
        <c:axId val="544630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631008"/>
        <c:crosses val="autoZero"/>
        <c:crossBetween val="midCat"/>
      </c:valAx>
      <c:valAx>
        <c:axId val="54463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6306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Track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Intermediate!$K$16</c:f>
              <c:strCache>
                <c:ptCount val="1"/>
                <c:pt idx="0">
                  <c:v>Lon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Intermediate!$K$17:$K$117</c:f>
              <c:numCache>
                <c:formatCode>_(* #,##0.000000_);_(* \(#,##0.000000\);_(* "-"??_);_(@_)</c:formatCode>
                <c:ptCount val="101"/>
                <c:pt idx="0">
                  <c:v>-0.12789999999999999</c:v>
                </c:pt>
                <c:pt idx="1">
                  <c:v>-0.12779782952634963</c:v>
                </c:pt>
                <c:pt idx="2">
                  <c:v>-0.12769565876749894</c:v>
                </c:pt>
                <c:pt idx="3">
                  <c:v>-0.12759348772344695</c:v>
                </c:pt>
                <c:pt idx="4">
                  <c:v>-0.12749131639419256</c:v>
                </c:pt>
                <c:pt idx="5">
                  <c:v>-0.12738914477973473</c:v>
                </c:pt>
                <c:pt idx="6">
                  <c:v>-0.12728697288007246</c:v>
                </c:pt>
                <c:pt idx="7">
                  <c:v>-0.12718480069520463</c:v>
                </c:pt>
                <c:pt idx="8">
                  <c:v>-0.12708262822513028</c:v>
                </c:pt>
                <c:pt idx="9">
                  <c:v>-0.12698045546984826</c:v>
                </c:pt>
                <c:pt idx="10">
                  <c:v>-0.12687828242935761</c:v>
                </c:pt>
                <c:pt idx="11">
                  <c:v>-0.12677610910365722</c:v>
                </c:pt>
                <c:pt idx="12">
                  <c:v>-0.12667393549274611</c:v>
                </c:pt>
                <c:pt idx="13">
                  <c:v>-0.12657176159662317</c:v>
                </c:pt>
                <c:pt idx="14">
                  <c:v>-0.12646958741528735</c:v>
                </c:pt>
                <c:pt idx="15">
                  <c:v>-0.1263674129487376</c:v>
                </c:pt>
                <c:pt idx="16">
                  <c:v>-0.12626523819697297</c:v>
                </c:pt>
                <c:pt idx="17">
                  <c:v>-0.12616306315999232</c:v>
                </c:pt>
                <c:pt idx="18">
                  <c:v>-0.12606088783779462</c:v>
                </c:pt>
                <c:pt idx="19">
                  <c:v>-0.12595871223037877</c:v>
                </c:pt>
                <c:pt idx="20">
                  <c:v>-0.12585653633774385</c:v>
                </c:pt>
                <c:pt idx="21">
                  <c:v>-0.1257543601598887</c:v>
                </c:pt>
                <c:pt idx="22">
                  <c:v>-0.12565218369681233</c:v>
                </c:pt>
                <c:pt idx="23">
                  <c:v>-0.12555000694851365</c:v>
                </c:pt>
                <c:pt idx="24">
                  <c:v>-0.12544782991499168</c:v>
                </c:pt>
                <c:pt idx="25">
                  <c:v>-0.12534565259624528</c:v>
                </c:pt>
                <c:pt idx="26">
                  <c:v>-0.12524347499227345</c:v>
                </c:pt>
                <c:pt idx="27">
                  <c:v>-0.12514129710307514</c:v>
                </c:pt>
                <c:pt idx="28">
                  <c:v>-0.12503911892864936</c:v>
                </c:pt>
                <c:pt idx="29">
                  <c:v>-0.12493694046899492</c:v>
                </c:pt>
                <c:pt idx="30">
                  <c:v>-0.12483476172411088</c:v>
                </c:pt>
                <c:pt idx="31">
                  <c:v>-0.12473258269399622</c:v>
                </c:pt>
                <c:pt idx="32">
                  <c:v>-0.12463040337864979</c:v>
                </c:pt>
                <c:pt idx="33">
                  <c:v>-0.12452822377807063</c:v>
                </c:pt>
                <c:pt idx="34">
                  <c:v>-0.12442604389225764</c:v>
                </c:pt>
                <c:pt idx="35">
                  <c:v>-0.12432386372120981</c:v>
                </c:pt>
                <c:pt idx="36">
                  <c:v>-0.12422168326492601</c:v>
                </c:pt>
                <c:pt idx="37">
                  <c:v>-0.12411950252340528</c:v>
                </c:pt>
                <c:pt idx="38">
                  <c:v>-0.12401732149664657</c:v>
                </c:pt>
                <c:pt idx="39">
                  <c:v>-0.12391514018464879</c:v>
                </c:pt>
                <c:pt idx="40">
                  <c:v>-0.12381295858741091</c:v>
                </c:pt>
                <c:pt idx="41">
                  <c:v>-0.12371077670493186</c:v>
                </c:pt>
                <c:pt idx="42">
                  <c:v>-0.12360859453721065</c:v>
                </c:pt>
                <c:pt idx="43">
                  <c:v>-0.1235064120842462</c:v>
                </c:pt>
                <c:pt idx="44">
                  <c:v>-0.12340422934603743</c:v>
                </c:pt>
                <c:pt idx="45">
                  <c:v>-0.12330204632258332</c:v>
                </c:pt>
                <c:pt idx="46">
                  <c:v>-0.12319986301388285</c:v>
                </c:pt>
                <c:pt idx="47">
                  <c:v>-0.12309767941993488</c:v>
                </c:pt>
                <c:pt idx="48">
                  <c:v>-0.12299549554073849</c:v>
                </c:pt>
                <c:pt idx="49">
                  <c:v>-0.12289331137629252</c:v>
                </c:pt>
                <c:pt idx="50">
                  <c:v>-0.12279112692659601</c:v>
                </c:pt>
                <c:pt idx="51">
                  <c:v>-0.12268894219164785</c:v>
                </c:pt>
                <c:pt idx="52">
                  <c:v>-0.12258675717144706</c:v>
                </c:pt>
                <c:pt idx="53">
                  <c:v>-0.12248457186599246</c:v>
                </c:pt>
                <c:pt idx="54">
                  <c:v>-0.12238238627528313</c:v>
                </c:pt>
                <c:pt idx="55">
                  <c:v>-0.12228020039931797</c:v>
                </c:pt>
                <c:pt idx="56">
                  <c:v>-0.12217801423809599</c:v>
                </c:pt>
                <c:pt idx="57">
                  <c:v>-0.12207582779161602</c:v>
                </c:pt>
                <c:pt idx="58">
                  <c:v>-0.12197364105987715</c:v>
                </c:pt>
                <c:pt idx="59">
                  <c:v>-0.12187145404287823</c:v>
                </c:pt>
                <c:pt idx="60">
                  <c:v>-0.1217692667406183</c:v>
                </c:pt>
                <c:pt idx="61">
                  <c:v>-0.12166707915309621</c:v>
                </c:pt>
                <c:pt idx="62">
                  <c:v>-0.121564891280311</c:v>
                </c:pt>
                <c:pt idx="63">
                  <c:v>-0.12146270312226158</c:v>
                </c:pt>
                <c:pt idx="64">
                  <c:v>-0.1213605146789469</c:v>
                </c:pt>
                <c:pt idx="65">
                  <c:v>-0.1212583259503659</c:v>
                </c:pt>
                <c:pt idx="66">
                  <c:v>-0.12115613693651761</c:v>
                </c:pt>
                <c:pt idx="67">
                  <c:v>-0.12105394763740086</c:v>
                </c:pt>
                <c:pt idx="68">
                  <c:v>-0.12095175805301471</c:v>
                </c:pt>
                <c:pt idx="69">
                  <c:v>-0.12084956818335808</c:v>
                </c:pt>
                <c:pt idx="70">
                  <c:v>-0.12074737802842987</c:v>
                </c:pt>
                <c:pt idx="71">
                  <c:v>-0.12064518758822912</c:v>
                </c:pt>
                <c:pt idx="72">
                  <c:v>-0.1205429968627547</c:v>
                </c:pt>
                <c:pt idx="73">
                  <c:v>-0.12044080585200558</c:v>
                </c:pt>
                <c:pt idx="74">
                  <c:v>-0.12033861455598074</c:v>
                </c:pt>
                <c:pt idx="75">
                  <c:v>-0.12023642297467917</c:v>
                </c:pt>
                <c:pt idx="76">
                  <c:v>-0.12013423110809975</c:v>
                </c:pt>
                <c:pt idx="77">
                  <c:v>-0.12003203895624144</c:v>
                </c:pt>
                <c:pt idx="78">
                  <c:v>-0.11992984651910324</c:v>
                </c:pt>
                <c:pt idx="79">
                  <c:v>-0.11982765379668404</c:v>
                </c:pt>
                <c:pt idx="80">
                  <c:v>-0.11972546078898283</c:v>
                </c:pt>
                <c:pt idx="81">
                  <c:v>-0.11962326749599854</c:v>
                </c:pt>
                <c:pt idx="82">
                  <c:v>-0.11952107391773016</c:v>
                </c:pt>
                <c:pt idx="83">
                  <c:v>-0.11941888005417663</c:v>
                </c:pt>
                <c:pt idx="84">
                  <c:v>-0.11931668590533688</c:v>
                </c:pt>
                <c:pt idx="85">
                  <c:v>-0.11921449147120981</c:v>
                </c:pt>
                <c:pt idx="86">
                  <c:v>-0.11911229675179454</c:v>
                </c:pt>
                <c:pt idx="87">
                  <c:v>-0.11901010174708986</c:v>
                </c:pt>
                <c:pt idx="88">
                  <c:v>-0.11890790645709481</c:v>
                </c:pt>
                <c:pt idx="89">
                  <c:v>-0.11880571088180829</c:v>
                </c:pt>
                <c:pt idx="90">
                  <c:v>-0.11870351502122918</c:v>
                </c:pt>
                <c:pt idx="91">
                  <c:v>-0.1186013188753567</c:v>
                </c:pt>
                <c:pt idx="92">
                  <c:v>-0.11849912244418949</c:v>
                </c:pt>
                <c:pt idx="93">
                  <c:v>-0.11839692572772671</c:v>
                </c:pt>
                <c:pt idx="94">
                  <c:v>-0.1182947287259672</c:v>
                </c:pt>
                <c:pt idx="95">
                  <c:v>-0.11819253143891002</c:v>
                </c:pt>
                <c:pt idx="96">
                  <c:v>-0.11809033386655399</c:v>
                </c:pt>
                <c:pt idx="97">
                  <c:v>-0.11798813600889814</c:v>
                </c:pt>
                <c:pt idx="98">
                  <c:v>-0.11788593786594143</c:v>
                </c:pt>
                <c:pt idx="99">
                  <c:v>-0.11778373943768275</c:v>
                </c:pt>
                <c:pt idx="100">
                  <c:v>-0.1176815417461097</c:v>
                </c:pt>
              </c:numCache>
            </c:numRef>
          </c:xVal>
          <c:yVal>
            <c:numRef>
              <c:f>Intermediate!$J$17:$J$117</c:f>
              <c:numCache>
                <c:formatCode>_(* #,##0.000000_);_(* \(#,##0.000000\);_(* "-"??_);_(@_)</c:formatCode>
                <c:ptCount val="101"/>
                <c:pt idx="0">
                  <c:v>51.507800000000003</c:v>
                </c:pt>
                <c:pt idx="1">
                  <c:v>51.507863591596227</c:v>
                </c:pt>
                <c:pt idx="2">
                  <c:v>51.507927183103696</c:v>
                </c:pt>
                <c:pt idx="3">
                  <c:v>51.507990774522412</c:v>
                </c:pt>
                <c:pt idx="4">
                  <c:v>51.50805436585236</c:v>
                </c:pt>
                <c:pt idx="5">
                  <c:v>51.508117957093567</c:v>
                </c:pt>
                <c:pt idx="6">
                  <c:v>51.508181548246007</c:v>
                </c:pt>
                <c:pt idx="7">
                  <c:v>51.508245139309686</c:v>
                </c:pt>
                <c:pt idx="8">
                  <c:v>51.508308730284611</c:v>
                </c:pt>
                <c:pt idx="9">
                  <c:v>51.508372321170782</c:v>
                </c:pt>
                <c:pt idx="10">
                  <c:v>51.508435911968185</c:v>
                </c:pt>
                <c:pt idx="11">
                  <c:v>51.508499502676834</c:v>
                </c:pt>
                <c:pt idx="12">
                  <c:v>51.508563093296722</c:v>
                </c:pt>
                <c:pt idx="13">
                  <c:v>51.508626683827849</c:v>
                </c:pt>
                <c:pt idx="14">
                  <c:v>51.508690274270215</c:v>
                </c:pt>
                <c:pt idx="15">
                  <c:v>51.50875386462382</c:v>
                </c:pt>
                <c:pt idx="16">
                  <c:v>51.508817454888657</c:v>
                </c:pt>
                <c:pt idx="17">
                  <c:v>51.50888104506474</c:v>
                </c:pt>
                <c:pt idx="18">
                  <c:v>51.508944635152055</c:v>
                </c:pt>
                <c:pt idx="19">
                  <c:v>51.509008225150609</c:v>
                </c:pt>
                <c:pt idx="20">
                  <c:v>51.509071815060395</c:v>
                </c:pt>
                <c:pt idx="21">
                  <c:v>51.50913540488142</c:v>
                </c:pt>
                <c:pt idx="22">
                  <c:v>51.509198994613691</c:v>
                </c:pt>
                <c:pt idx="23">
                  <c:v>51.509262584257186</c:v>
                </c:pt>
                <c:pt idx="24">
                  <c:v>51.509326173811914</c:v>
                </c:pt>
                <c:pt idx="25">
                  <c:v>51.509389763277873</c:v>
                </c:pt>
                <c:pt idx="26">
                  <c:v>51.509453352655079</c:v>
                </c:pt>
                <c:pt idx="27">
                  <c:v>51.509516941943495</c:v>
                </c:pt>
                <c:pt idx="28">
                  <c:v>51.509580531143172</c:v>
                </c:pt>
                <c:pt idx="29">
                  <c:v>51.509644120254073</c:v>
                </c:pt>
                <c:pt idx="30">
                  <c:v>51.509707709276199</c:v>
                </c:pt>
                <c:pt idx="31">
                  <c:v>51.509771298209557</c:v>
                </c:pt>
                <c:pt idx="32">
                  <c:v>51.509834887054147</c:v>
                </c:pt>
                <c:pt idx="33">
                  <c:v>51.509898475809969</c:v>
                </c:pt>
                <c:pt idx="34">
                  <c:v>51.50996206447703</c:v>
                </c:pt>
                <c:pt idx="35">
                  <c:v>51.510025653055301</c:v>
                </c:pt>
                <c:pt idx="36">
                  <c:v>51.510089241544812</c:v>
                </c:pt>
                <c:pt idx="37">
                  <c:v>51.510152829945547</c:v>
                </c:pt>
                <c:pt idx="38">
                  <c:v>51.510216418257521</c:v>
                </c:pt>
                <c:pt idx="39">
                  <c:v>51.510280006480713</c:v>
                </c:pt>
                <c:pt idx="40">
                  <c:v>51.510343594615136</c:v>
                </c:pt>
                <c:pt idx="41">
                  <c:v>51.510407182660785</c:v>
                </c:pt>
                <c:pt idx="42">
                  <c:v>51.510470770617658</c:v>
                </c:pt>
                <c:pt idx="43">
                  <c:v>51.510534358485756</c:v>
                </c:pt>
                <c:pt idx="44">
                  <c:v>51.510597946265086</c:v>
                </c:pt>
                <c:pt idx="45">
                  <c:v>51.510661533955634</c:v>
                </c:pt>
                <c:pt idx="46">
                  <c:v>51.510725121557407</c:v>
                </c:pt>
                <c:pt idx="47">
                  <c:v>51.510788709070404</c:v>
                </c:pt>
                <c:pt idx="48">
                  <c:v>51.51085229649464</c:v>
                </c:pt>
                <c:pt idx="49">
                  <c:v>51.51091588383008</c:v>
                </c:pt>
                <c:pt idx="50">
                  <c:v>51.510979471076759</c:v>
                </c:pt>
                <c:pt idx="51">
                  <c:v>51.511043058234641</c:v>
                </c:pt>
                <c:pt idx="52">
                  <c:v>51.511106645303755</c:v>
                </c:pt>
                <c:pt idx="53">
                  <c:v>51.511170232284094</c:v>
                </c:pt>
                <c:pt idx="54">
                  <c:v>51.511233819175644</c:v>
                </c:pt>
                <c:pt idx="55">
                  <c:v>51.511297405978432</c:v>
                </c:pt>
                <c:pt idx="56">
                  <c:v>51.511360992692431</c:v>
                </c:pt>
                <c:pt idx="57">
                  <c:v>51.511424579317634</c:v>
                </c:pt>
                <c:pt idx="58">
                  <c:v>51.511488165854075</c:v>
                </c:pt>
                <c:pt idx="59">
                  <c:v>51.511551752301727</c:v>
                </c:pt>
                <c:pt idx="60">
                  <c:v>51.511615338660604</c:v>
                </c:pt>
                <c:pt idx="61">
                  <c:v>51.511678924930699</c:v>
                </c:pt>
                <c:pt idx="62">
                  <c:v>51.511742511112011</c:v>
                </c:pt>
                <c:pt idx="63">
                  <c:v>51.511806097204534</c:v>
                </c:pt>
                <c:pt idx="64">
                  <c:v>51.511869683208275</c:v>
                </c:pt>
                <c:pt idx="65">
                  <c:v>51.511933269123233</c:v>
                </c:pt>
                <c:pt idx="66">
                  <c:v>51.511996854949402</c:v>
                </c:pt>
                <c:pt idx="67">
                  <c:v>51.512060440686788</c:v>
                </c:pt>
                <c:pt idx="68">
                  <c:v>51.512124026335385</c:v>
                </c:pt>
                <c:pt idx="69">
                  <c:v>51.512187611895207</c:v>
                </c:pt>
                <c:pt idx="70">
                  <c:v>51.51225119736624</c:v>
                </c:pt>
                <c:pt idx="71">
                  <c:v>51.51231478274849</c:v>
                </c:pt>
                <c:pt idx="72">
                  <c:v>51.512378368041944</c:v>
                </c:pt>
                <c:pt idx="73">
                  <c:v>51.512441953246608</c:v>
                </c:pt>
                <c:pt idx="74">
                  <c:v>51.512505538362497</c:v>
                </c:pt>
                <c:pt idx="75">
                  <c:v>51.512569123389589</c:v>
                </c:pt>
                <c:pt idx="76">
                  <c:v>51.512632708327892</c:v>
                </c:pt>
                <c:pt idx="77">
                  <c:v>51.512696293177413</c:v>
                </c:pt>
                <c:pt idx="78">
                  <c:v>51.512759877938137</c:v>
                </c:pt>
                <c:pt idx="79">
                  <c:v>51.512823462610065</c:v>
                </c:pt>
                <c:pt idx="80">
                  <c:v>51.51288704719321</c:v>
                </c:pt>
                <c:pt idx="81">
                  <c:v>51.512950631687566</c:v>
                </c:pt>
                <c:pt idx="82">
                  <c:v>51.513014216093119</c:v>
                </c:pt>
                <c:pt idx="83">
                  <c:v>51.513077800409896</c:v>
                </c:pt>
                <c:pt idx="84">
                  <c:v>51.513141384637876</c:v>
                </c:pt>
                <c:pt idx="85">
                  <c:v>51.51320496877706</c:v>
                </c:pt>
                <c:pt idx="86">
                  <c:v>51.513268552827448</c:v>
                </c:pt>
                <c:pt idx="87">
                  <c:v>51.513332136789046</c:v>
                </c:pt>
                <c:pt idx="88">
                  <c:v>51.513395720661848</c:v>
                </c:pt>
                <c:pt idx="89">
                  <c:v>51.51345930444586</c:v>
                </c:pt>
                <c:pt idx="90">
                  <c:v>51.513522888141061</c:v>
                </c:pt>
                <c:pt idx="91">
                  <c:v>51.513586471747487</c:v>
                </c:pt>
                <c:pt idx="92">
                  <c:v>51.513650055265103</c:v>
                </c:pt>
                <c:pt idx="93">
                  <c:v>51.513713638693922</c:v>
                </c:pt>
                <c:pt idx="94">
                  <c:v>51.513777222033951</c:v>
                </c:pt>
                <c:pt idx="95">
                  <c:v>51.513840805285191</c:v>
                </c:pt>
                <c:pt idx="96">
                  <c:v>51.513904388447614</c:v>
                </c:pt>
                <c:pt idx="97">
                  <c:v>51.513967971521247</c:v>
                </c:pt>
                <c:pt idx="98">
                  <c:v>51.514031554506076</c:v>
                </c:pt>
                <c:pt idx="99">
                  <c:v>51.514095137402116</c:v>
                </c:pt>
                <c:pt idx="100">
                  <c:v>51.514158719573523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CFB-453C-A341-F18FE2893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4631400"/>
        <c:axId val="544630224"/>
      </c:scatterChart>
      <c:valAx>
        <c:axId val="544631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0000_);_(* \(#,##0.0000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630224"/>
        <c:crosses val="autoZero"/>
        <c:crossBetween val="midCat"/>
      </c:valAx>
      <c:valAx>
        <c:axId val="544630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0000_);_(* \(#,##0.0000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6314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285750</xdr:colOff>
      <xdr:row>6</xdr:row>
      <xdr:rowOff>4762</xdr:rowOff>
    </xdr:from>
    <xdr:ext cx="19364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1866900" y="766762"/>
              <a:ext cx="19364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1866900" y="766762"/>
              <a:ext cx="19364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0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4</xdr:col>
      <xdr:colOff>219075</xdr:colOff>
      <xdr:row>6</xdr:row>
      <xdr:rowOff>0</xdr:rowOff>
    </xdr:from>
    <xdr:ext cx="17030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3286125" y="762000"/>
              <a:ext cx="17030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3286125" y="762000"/>
              <a:ext cx="17030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0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12</xdr:col>
      <xdr:colOff>285750</xdr:colOff>
      <xdr:row>6</xdr:row>
      <xdr:rowOff>4762</xdr:rowOff>
    </xdr:from>
    <xdr:ext cx="19037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8429625" y="766762"/>
              <a:ext cx="19037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7" name="TextBox 6"/>
            <xdr:cNvSpPr txBox="1"/>
          </xdr:nvSpPr>
          <xdr:spPr>
            <a:xfrm>
              <a:off x="8429625" y="766762"/>
              <a:ext cx="19037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1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14</xdr:col>
      <xdr:colOff>219075</xdr:colOff>
      <xdr:row>6</xdr:row>
      <xdr:rowOff>0</xdr:rowOff>
    </xdr:from>
    <xdr:ext cx="17030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9906000" y="762000"/>
              <a:ext cx="17030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8" name="TextBox 7"/>
            <xdr:cNvSpPr txBox="1"/>
          </xdr:nvSpPr>
          <xdr:spPr>
            <a:xfrm>
              <a:off x="9906000" y="762000"/>
              <a:ext cx="17030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1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9</xdr:col>
      <xdr:colOff>361950</xdr:colOff>
      <xdr:row>6</xdr:row>
      <xdr:rowOff>0</xdr:rowOff>
    </xdr:from>
    <xdr:ext cx="16902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6515100" y="762000"/>
              <a:ext cx="16902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𝛿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10" name="TextBox 9"/>
            <xdr:cNvSpPr txBox="1"/>
          </xdr:nvSpPr>
          <xdr:spPr>
            <a:xfrm>
              <a:off x="6515100" y="762000"/>
              <a:ext cx="16902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𝛿_</a:t>
              </a:r>
              <a:r>
                <a:rPr lang="en-GB" sz="1100" b="0" i="0">
                  <a:latin typeface="Cambria Math" panose="02040503050406030204" pitchFamily="18" charset="0"/>
                </a:rPr>
                <a:t>1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7</xdr:col>
      <xdr:colOff>304800</xdr:colOff>
      <xdr:row>6</xdr:row>
      <xdr:rowOff>0</xdr:rowOff>
    </xdr:from>
    <xdr:ext cx="17171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 txBox="1"/>
          </xdr:nvSpPr>
          <xdr:spPr>
            <a:xfrm>
              <a:off x="5000625" y="762000"/>
              <a:ext cx="17171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𝜃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11" name="TextBox 10"/>
            <xdr:cNvSpPr txBox="1"/>
          </xdr:nvSpPr>
          <xdr:spPr>
            <a:xfrm>
              <a:off x="5000625" y="762000"/>
              <a:ext cx="17171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𝜃_</a:t>
              </a:r>
              <a:r>
                <a:rPr lang="en-GB" sz="1100" b="0" i="0">
                  <a:latin typeface="Cambria Math" panose="02040503050406030204" pitchFamily="18" charset="0"/>
                </a:rPr>
                <a:t>1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19</xdr:col>
      <xdr:colOff>203168</xdr:colOff>
      <xdr:row>4</xdr:row>
      <xdr:rowOff>146526</xdr:rowOff>
    </xdr:from>
    <xdr:ext cx="3149324" cy="18601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/>
          </xdr:nvSpPr>
          <xdr:spPr>
            <a:xfrm>
              <a:off x="11652218" y="527526"/>
              <a:ext cx="3149324" cy="1860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𝜙</m:t>
                        </m:r>
                        <m:r>
                          <m:rPr>
                            <m:nor/>
                          </m:rPr>
                          <a:rPr lang="fr-FR">
                            <a:effectLst/>
                          </a:rPr>
                          <m:t> 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𝑎𝑠𝑖𝑛</m:t>
                    </m:r>
                    <m:d>
                      <m:dPr>
                        <m:ctrlP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𝑠𝑖𝑛</m:t>
                        </m:r>
                        <m:sSub>
                          <m:sSubPr>
                            <m:ctrlP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𝜙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0</m:t>
                            </m:r>
                          </m:sub>
                        </m:sSub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∗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𝑐𝑜𝑠</m:t>
                        </m:r>
                        <m:sSub>
                          <m:sSubPr>
                            <m:ctrlP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𝛿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𝑐𝑜𝑠</m:t>
                        </m:r>
                        <m:sSub>
                          <m:sSubPr>
                            <m:ctrlP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𝜙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0</m:t>
                            </m:r>
                          </m:sub>
                        </m:sSub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∗</m:t>
                        </m:r>
                        <m:func>
                          <m:funcPr>
                            <m:ctrlP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lang="en-GB" sz="11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sin</m:t>
                            </m:r>
                          </m:fName>
                          <m:e>
                            <m:sSub>
                              <m:sSubPr>
                                <m:ctrlPr>
                                  <a:rPr lang="en-GB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𝛿</m:t>
                                </m:r>
                              </m:e>
                              <m:sub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1</m:t>
                                </m:r>
                              </m:sub>
                            </m:sSub>
                          </m:e>
                        </m:func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∗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𝑐𝑜𝑠</m:t>
                        </m:r>
                        <m:sSub>
                          <m:sSubPr>
                            <m:ctrlP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𝜃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</m:e>
                    </m:d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13" name="TextBox 12"/>
            <xdr:cNvSpPr txBox="1"/>
          </xdr:nvSpPr>
          <xdr:spPr>
            <a:xfrm>
              <a:off x="11652218" y="527526"/>
              <a:ext cx="3149324" cy="1860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〖</a:t>
              </a:r>
              <a:r>
                <a:rPr lang="fr-FR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𝜙"</a:t>
              </a:r>
              <a:r>
                <a:rPr lang="fr-FR" i="0">
                  <a:effectLst/>
                </a:rPr>
                <a:t> </a:t>
              </a:r>
              <a:r>
                <a:rPr lang="fr-FR" sz="1100" i="0">
                  <a:effectLst/>
                  <a:latin typeface="Cambria Math" panose="02040503050406030204" pitchFamily="18" charset="0"/>
                  <a:ea typeface="Cambria Math" panose="02040503050406030204" pitchFamily="18" charset="0"/>
                </a:rPr>
                <a:t>" 〗_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1=𝑎𝑠𝑖𝑛(𝑠𝑖𝑛𝜙_0∗𝑐𝑜𝑠𝛿_1+𝑐𝑜𝑠𝜙_0∗sin⁡〖𝛿_1 〗∗𝑐𝑜𝑠𝜃_1 )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19</xdr:col>
      <xdr:colOff>142875</xdr:colOff>
      <xdr:row>7</xdr:row>
      <xdr:rowOff>0</xdr:rowOff>
    </xdr:from>
    <xdr:ext cx="392126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/>
          </xdr:nvSpPr>
          <xdr:spPr>
            <a:xfrm>
              <a:off x="12658725" y="952500"/>
              <a:ext cx="392126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𝜆</m:t>
                        </m:r>
                        <m:r>
                          <m:rPr>
                            <m:nor/>
                          </m:rPr>
                          <a:rPr lang="fr-FR">
                            <a:effectLst/>
                          </a:rPr>
                          <m:t> 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0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</m:t>
                    </m:r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𝑎𝑡𝑎𝑛</m:t>
                    </m:r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2</m:t>
                    </m:r>
                    <m:d>
                      <m:dPr>
                        <m:ctrlP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𝑠𝑖𝑛</m:t>
                        </m:r>
                        <m:sSub>
                          <m:sSubPr>
                            <m:ctrlP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𝜃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∗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𝑠𝑖𝑛</m:t>
                        </m:r>
                        <m:sSub>
                          <m:sSubPr>
                            <m:ctrlP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𝛿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∗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𝑐𝑜𝑠</m:t>
                        </m:r>
                        <m:sSub>
                          <m:sSubPr>
                            <m:ctrlP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𝜙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0</m:t>
                            </m:r>
                          </m:sub>
                        </m:sSub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,</m:t>
                        </m:r>
                        <m:func>
                          <m:funcPr>
                            <m:ctrlP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lang="en-GB" sz="11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cos</m:t>
                            </m:r>
                          </m:fName>
                          <m:e>
                            <m:sSub>
                              <m:sSubPr>
                                <m:ctrlPr>
                                  <a:rPr lang="en-GB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𝛿</m:t>
                                </m:r>
                              </m:e>
                              <m:sub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1</m:t>
                                </m:r>
                              </m:sub>
                            </m:sSub>
                          </m:e>
                        </m:func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𝑠𝑖𝑛</m:t>
                        </m:r>
                        <m:sSub>
                          <m:sSubPr>
                            <m:ctrlP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𝜙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0</m:t>
                            </m:r>
                          </m:sub>
                        </m:sSub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∗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𝑠𝑖𝑛</m:t>
                        </m:r>
                        <m:sSub>
                          <m:sSubPr>
                            <m:ctrlP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𝜙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</m:e>
                    </m:d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14" name="TextBox 13"/>
            <xdr:cNvSpPr txBox="1"/>
          </xdr:nvSpPr>
          <xdr:spPr>
            <a:xfrm>
              <a:off x="12658725" y="952500"/>
              <a:ext cx="392126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〖</a:t>
              </a:r>
              <a:r>
                <a:rPr lang="fr-FR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𝜆"</a:t>
              </a:r>
              <a:r>
                <a:rPr lang="fr-FR" i="0">
                  <a:effectLst/>
                </a:rPr>
                <a:t> </a:t>
              </a:r>
              <a:r>
                <a:rPr lang="fr-FR" sz="1100" i="0">
                  <a:effectLst/>
                  <a:latin typeface="Cambria Math" panose="02040503050406030204" pitchFamily="18" charset="0"/>
                  <a:ea typeface="Cambria Math" panose="02040503050406030204" pitchFamily="18" charset="0"/>
                </a:rPr>
                <a:t>" 〗_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1=𝜆_0+𝑎𝑡𝑎𝑛2(𝑠𝑖𝑛𝜃_1∗𝑠𝑖𝑛𝛿_1∗𝑐𝑜𝑠𝜙_0,cos⁡〖𝛿_1 〗−𝑠𝑖𝑛𝜙_0∗𝑠𝑖𝑛𝜙_1 )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16</xdr:col>
      <xdr:colOff>190500</xdr:colOff>
      <xdr:row>5</xdr:row>
      <xdr:rowOff>185737</xdr:rowOff>
    </xdr:from>
    <xdr:ext cx="16773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 txBox="1"/>
          </xdr:nvSpPr>
          <xdr:spPr>
            <a:xfrm>
              <a:off x="10887075" y="757237"/>
              <a:ext cx="16773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19" name="TextBox 18"/>
            <xdr:cNvSpPr txBox="1"/>
          </xdr:nvSpPr>
          <xdr:spPr>
            <a:xfrm>
              <a:off x="10887075" y="757237"/>
              <a:ext cx="16773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𝑥</a:t>
              </a:r>
              <a:r>
                <a:rPr lang="fr-FR" sz="1100" b="0" i="0">
                  <a:latin typeface="Cambria Math" panose="02040503050406030204" pitchFamily="18" charset="0"/>
                </a:rPr>
                <a:t>_</a:t>
              </a:r>
              <a:r>
                <a:rPr lang="en-GB" sz="1100" b="0" i="0">
                  <a:latin typeface="Cambria Math" panose="02040503050406030204" pitchFamily="18" charset="0"/>
                </a:rPr>
                <a:t>1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17</xdr:col>
      <xdr:colOff>247650</xdr:colOff>
      <xdr:row>5</xdr:row>
      <xdr:rowOff>180975</xdr:rowOff>
    </xdr:from>
    <xdr:ext cx="17190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 txBox="1"/>
          </xdr:nvSpPr>
          <xdr:spPr>
            <a:xfrm>
              <a:off x="11715750" y="752475"/>
              <a:ext cx="17190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20" name="TextBox 19"/>
            <xdr:cNvSpPr txBox="1"/>
          </xdr:nvSpPr>
          <xdr:spPr>
            <a:xfrm>
              <a:off x="11715750" y="752475"/>
              <a:ext cx="17190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𝑦</a:t>
              </a:r>
              <a:r>
                <a:rPr lang="fr-FR" sz="1100" b="0" i="0">
                  <a:latin typeface="Cambria Math" panose="02040503050406030204" pitchFamily="18" charset="0"/>
                </a:rPr>
                <a:t>_</a:t>
              </a:r>
              <a:r>
                <a:rPr lang="en-GB" sz="1100" b="0" i="0">
                  <a:latin typeface="Cambria Math" panose="02040503050406030204" pitchFamily="18" charset="0"/>
                </a:rPr>
                <a:t>1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2</xdr:col>
      <xdr:colOff>285750</xdr:colOff>
      <xdr:row>22</xdr:row>
      <xdr:rowOff>4762</xdr:rowOff>
    </xdr:from>
    <xdr:ext cx="19364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 txBox="1"/>
          </xdr:nvSpPr>
          <xdr:spPr>
            <a:xfrm>
              <a:off x="1866900" y="3814762"/>
              <a:ext cx="19364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21" name="TextBox 20"/>
            <xdr:cNvSpPr txBox="1"/>
          </xdr:nvSpPr>
          <xdr:spPr>
            <a:xfrm>
              <a:off x="1866900" y="3814762"/>
              <a:ext cx="19364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0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4</xdr:col>
      <xdr:colOff>219075</xdr:colOff>
      <xdr:row>22</xdr:row>
      <xdr:rowOff>0</xdr:rowOff>
    </xdr:from>
    <xdr:ext cx="17030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TextBox 21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 txBox="1"/>
          </xdr:nvSpPr>
          <xdr:spPr>
            <a:xfrm>
              <a:off x="3286125" y="3810000"/>
              <a:ext cx="17030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22" name="TextBox 21"/>
            <xdr:cNvSpPr txBox="1"/>
          </xdr:nvSpPr>
          <xdr:spPr>
            <a:xfrm>
              <a:off x="3286125" y="3810000"/>
              <a:ext cx="17030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0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12</xdr:col>
      <xdr:colOff>285750</xdr:colOff>
      <xdr:row>22</xdr:row>
      <xdr:rowOff>4762</xdr:rowOff>
    </xdr:from>
    <xdr:ext cx="19364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TextBox 22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 txBox="1"/>
          </xdr:nvSpPr>
          <xdr:spPr>
            <a:xfrm>
              <a:off x="8429625" y="3814762"/>
              <a:ext cx="19364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23" name="TextBox 22"/>
            <xdr:cNvSpPr txBox="1"/>
          </xdr:nvSpPr>
          <xdr:spPr>
            <a:xfrm>
              <a:off x="8429625" y="3814762"/>
              <a:ext cx="19364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2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14</xdr:col>
      <xdr:colOff>219075</xdr:colOff>
      <xdr:row>22</xdr:row>
      <xdr:rowOff>0</xdr:rowOff>
    </xdr:from>
    <xdr:ext cx="17030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 txBox="1"/>
          </xdr:nvSpPr>
          <xdr:spPr>
            <a:xfrm>
              <a:off x="9906000" y="3810000"/>
              <a:ext cx="17030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24" name="TextBox 23"/>
            <xdr:cNvSpPr txBox="1"/>
          </xdr:nvSpPr>
          <xdr:spPr>
            <a:xfrm>
              <a:off x="9906000" y="3810000"/>
              <a:ext cx="17030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2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9</xdr:col>
      <xdr:colOff>361950</xdr:colOff>
      <xdr:row>22</xdr:row>
      <xdr:rowOff>0</xdr:rowOff>
    </xdr:from>
    <xdr:ext cx="16902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TextBox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 txBox="1"/>
          </xdr:nvSpPr>
          <xdr:spPr>
            <a:xfrm>
              <a:off x="6734175" y="762000"/>
              <a:ext cx="16902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𝛿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25" name="TextBox 24"/>
            <xdr:cNvSpPr txBox="1"/>
          </xdr:nvSpPr>
          <xdr:spPr>
            <a:xfrm>
              <a:off x="6734175" y="762000"/>
              <a:ext cx="16902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𝛿_</a:t>
              </a:r>
              <a:r>
                <a:rPr lang="en-GB" sz="1100" b="0" i="0">
                  <a:latin typeface="Cambria Math" panose="02040503050406030204" pitchFamily="18" charset="0"/>
                </a:rPr>
                <a:t>2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7</xdr:col>
      <xdr:colOff>304800</xdr:colOff>
      <xdr:row>22</xdr:row>
      <xdr:rowOff>0</xdr:rowOff>
    </xdr:from>
    <xdr:ext cx="17171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 txBox="1"/>
          </xdr:nvSpPr>
          <xdr:spPr>
            <a:xfrm>
              <a:off x="5076825" y="3810000"/>
              <a:ext cx="17171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𝜃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26" name="TextBox 25"/>
            <xdr:cNvSpPr txBox="1"/>
          </xdr:nvSpPr>
          <xdr:spPr>
            <a:xfrm>
              <a:off x="5076825" y="3810000"/>
              <a:ext cx="17171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𝜃_</a:t>
              </a:r>
              <a:r>
                <a:rPr lang="en-GB" sz="1100" b="0" i="0">
                  <a:latin typeface="Cambria Math" panose="02040503050406030204" pitchFamily="18" charset="0"/>
                </a:rPr>
                <a:t>2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16</xdr:col>
      <xdr:colOff>190500</xdr:colOff>
      <xdr:row>21</xdr:row>
      <xdr:rowOff>185737</xdr:rowOff>
    </xdr:from>
    <xdr:ext cx="17100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" name="TextBox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 txBox="1"/>
          </xdr:nvSpPr>
          <xdr:spPr>
            <a:xfrm>
              <a:off x="11029950" y="757237"/>
              <a:ext cx="17100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27" name="TextBox 26"/>
            <xdr:cNvSpPr txBox="1"/>
          </xdr:nvSpPr>
          <xdr:spPr>
            <a:xfrm>
              <a:off x="11029950" y="757237"/>
              <a:ext cx="17100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𝑥</a:t>
              </a:r>
              <a:r>
                <a:rPr lang="fr-FR" sz="1100" b="0" i="0">
                  <a:latin typeface="Cambria Math" panose="02040503050406030204" pitchFamily="18" charset="0"/>
                </a:rPr>
                <a:t>_</a:t>
              </a:r>
              <a:r>
                <a:rPr lang="en-GB" sz="1100" b="0" i="0">
                  <a:latin typeface="Cambria Math" panose="02040503050406030204" pitchFamily="18" charset="0"/>
                </a:rPr>
                <a:t>2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17</xdr:col>
      <xdr:colOff>247650</xdr:colOff>
      <xdr:row>21</xdr:row>
      <xdr:rowOff>180975</xdr:rowOff>
    </xdr:from>
    <xdr:ext cx="17190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8" name="TextBox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 txBox="1"/>
          </xdr:nvSpPr>
          <xdr:spPr>
            <a:xfrm>
              <a:off x="11715750" y="3800475"/>
              <a:ext cx="17190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28" name="TextBox 27"/>
            <xdr:cNvSpPr txBox="1"/>
          </xdr:nvSpPr>
          <xdr:spPr>
            <a:xfrm>
              <a:off x="11715750" y="3800475"/>
              <a:ext cx="17190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𝑦</a:t>
              </a:r>
              <a:r>
                <a:rPr lang="fr-FR" sz="1100" b="0" i="0">
                  <a:latin typeface="Cambria Math" panose="02040503050406030204" pitchFamily="18" charset="0"/>
                </a:rPr>
                <a:t>_</a:t>
              </a:r>
              <a:r>
                <a:rPr lang="en-GB" sz="1100" b="0" i="0">
                  <a:latin typeface="Cambria Math" panose="02040503050406030204" pitchFamily="18" charset="0"/>
                </a:rPr>
                <a:t>2</a:t>
              </a:r>
              <a:endParaRPr lang="fr-FR" sz="1100"/>
            </a:p>
          </xdr:txBody>
        </xdr:sp>
      </mc:Fallback>
    </mc:AlternateContent>
    <xdr:clientData/>
  </xdr:oneCellAnchor>
  <xdr:twoCellAnchor>
    <xdr:from>
      <xdr:col>19</xdr:col>
      <xdr:colOff>180975</xdr:colOff>
      <xdr:row>15</xdr:row>
      <xdr:rowOff>123825</xdr:rowOff>
    </xdr:from>
    <xdr:to>
      <xdr:col>25</xdr:col>
      <xdr:colOff>47625</xdr:colOff>
      <xdr:row>33</xdr:row>
      <xdr:rowOff>147637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285750</xdr:colOff>
      <xdr:row>6</xdr:row>
      <xdr:rowOff>4762</xdr:rowOff>
    </xdr:from>
    <xdr:ext cx="19364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 txBox="1"/>
          </xdr:nvSpPr>
          <xdr:spPr>
            <a:xfrm>
              <a:off x="1924050" y="766762"/>
              <a:ext cx="19364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1924050" y="766762"/>
              <a:ext cx="19364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0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4</xdr:col>
      <xdr:colOff>219075</xdr:colOff>
      <xdr:row>6</xdr:row>
      <xdr:rowOff>0</xdr:rowOff>
    </xdr:from>
    <xdr:ext cx="17030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3190875" y="762000"/>
              <a:ext cx="17030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>
              <a:off x="3190875" y="762000"/>
              <a:ext cx="17030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0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7</xdr:col>
      <xdr:colOff>285750</xdr:colOff>
      <xdr:row>6</xdr:row>
      <xdr:rowOff>4762</xdr:rowOff>
    </xdr:from>
    <xdr:ext cx="19037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/>
          </xdr:nvSpPr>
          <xdr:spPr>
            <a:xfrm>
              <a:off x="4886325" y="766762"/>
              <a:ext cx="19037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4886325" y="766762"/>
              <a:ext cx="19037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1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9</xdr:col>
      <xdr:colOff>219075</xdr:colOff>
      <xdr:row>6</xdr:row>
      <xdr:rowOff>0</xdr:rowOff>
    </xdr:from>
    <xdr:ext cx="16703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6115050" y="762000"/>
              <a:ext cx="16703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6" name="TextBox 5"/>
            <xdr:cNvSpPr txBox="1"/>
          </xdr:nvSpPr>
          <xdr:spPr>
            <a:xfrm>
              <a:off x="6115050" y="762000"/>
              <a:ext cx="16703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1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14</xdr:col>
      <xdr:colOff>304800</xdr:colOff>
      <xdr:row>6</xdr:row>
      <xdr:rowOff>0</xdr:rowOff>
    </xdr:from>
    <xdr:ext cx="16844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 txBox="1"/>
          </xdr:nvSpPr>
          <xdr:spPr>
            <a:xfrm>
              <a:off x="9220200" y="762000"/>
              <a:ext cx="16844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𝜃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8" name="TextBox 7"/>
            <xdr:cNvSpPr txBox="1"/>
          </xdr:nvSpPr>
          <xdr:spPr>
            <a:xfrm>
              <a:off x="9220200" y="762000"/>
              <a:ext cx="16844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𝜃_</a:t>
              </a:r>
              <a:r>
                <a:rPr lang="en-GB" sz="1100" b="0" i="0">
                  <a:latin typeface="Cambria Math" panose="02040503050406030204" pitchFamily="18" charset="0"/>
                </a:rPr>
                <a:t>1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11</xdr:col>
      <xdr:colOff>123825</xdr:colOff>
      <xdr:row>5</xdr:row>
      <xdr:rowOff>185737</xdr:rowOff>
    </xdr:from>
    <xdr:ext cx="52027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 txBox="1"/>
          </xdr:nvSpPr>
          <xdr:spPr>
            <a:xfrm>
              <a:off x="6924675" y="757237"/>
              <a:ext cx="52027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12" name="TextBox 11"/>
            <xdr:cNvSpPr txBox="1"/>
          </xdr:nvSpPr>
          <xdr:spPr>
            <a:xfrm>
              <a:off x="6924675" y="757237"/>
              <a:ext cx="52027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1−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0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12</xdr:col>
      <xdr:colOff>142875</xdr:colOff>
      <xdr:row>6</xdr:row>
      <xdr:rowOff>0</xdr:rowOff>
    </xdr:from>
    <xdr:ext cx="47359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SpPr txBox="1"/>
          </xdr:nvSpPr>
          <xdr:spPr>
            <a:xfrm>
              <a:off x="7658100" y="762000"/>
              <a:ext cx="47359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13" name="TextBox 12"/>
            <xdr:cNvSpPr txBox="1"/>
          </xdr:nvSpPr>
          <xdr:spPr>
            <a:xfrm>
              <a:off x="7658100" y="762000"/>
              <a:ext cx="47359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1−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0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16</xdr:col>
      <xdr:colOff>161925</xdr:colOff>
      <xdr:row>5</xdr:row>
      <xdr:rowOff>100012</xdr:rowOff>
    </xdr:from>
    <xdr:ext cx="5082610" cy="1910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SpPr txBox="1"/>
          </xdr:nvSpPr>
          <xdr:spPr>
            <a:xfrm>
              <a:off x="10658475" y="671512"/>
              <a:ext cx="5082610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𝜃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GB" sz="1100" b="0" i="0">
                        <a:latin typeface="Cambria Math" panose="02040503050406030204" pitchFamily="18" charset="0"/>
                      </a:rPr>
                      <m:t>=</m:t>
                    </m:r>
                    <m:r>
                      <m:rPr>
                        <m:sty m:val="p"/>
                      </m:rPr>
                      <a:rPr lang="en-GB" sz="1100" b="0" i="0">
                        <a:latin typeface="Cambria Math" panose="02040503050406030204" pitchFamily="18" charset="0"/>
                      </a:rPr>
                      <m:t>atan</m:t>
                    </m:r>
                    <m:r>
                      <a:rPr lang="en-GB" sz="1100" b="0" i="0">
                        <a:latin typeface="Cambria Math" panose="02040503050406030204" pitchFamily="18" charset="0"/>
                      </a:rPr>
                      <m:t>2</m:t>
                    </m:r>
                    <m:d>
                      <m:d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𝑠𝑖𝑛</m:t>
                        </m:r>
                        <m:d>
                          <m:d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</m:e>
                        </m:d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∗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𝑐𝑜𝑠</m:t>
                        </m:r>
                        <m:sSub>
                          <m:sSub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𝜙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𝑐𝑜𝑠</m:t>
                        </m:r>
                        <m:sSub>
                          <m:sSub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𝜙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0</m:t>
                            </m:r>
                          </m:sub>
                        </m:s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∗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𝑠𝑖𝑛</m:t>
                        </m:r>
                        <m:sSub>
                          <m:sSub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𝜙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𝑠𝑖𝑛</m:t>
                        </m:r>
                        <m:sSub>
                          <m:sSub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𝜑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0</m:t>
                            </m:r>
                          </m:sub>
                        </m:s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∗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𝑐𝑜𝑠</m:t>
                        </m:r>
                        <m:sSub>
                          <m:sSub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𝜙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∗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𝑐𝑜𝑠</m:t>
                        </m:r>
                        <m:d>
                          <m:d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</m:e>
                        </m:d>
                      </m:e>
                    </m:d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14" name="TextBox 13"/>
            <xdr:cNvSpPr txBox="1"/>
          </xdr:nvSpPr>
          <xdr:spPr>
            <a:xfrm>
              <a:off x="10658475" y="671512"/>
              <a:ext cx="5082610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𝜃_</a:t>
              </a:r>
              <a:r>
                <a:rPr lang="en-GB" sz="1100" b="0" i="0">
                  <a:latin typeface="Cambria Math" panose="02040503050406030204" pitchFamily="18" charset="0"/>
                </a:rPr>
                <a:t>1=atan2(𝑠𝑖𝑛(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1−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0 )∗𝑐𝑜𝑠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1,𝑐𝑜𝑠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0∗𝑠𝑖𝑛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1−𝑠𝑖𝑛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𝜑_</a:t>
              </a:r>
              <a:r>
                <a:rPr lang="en-GB" sz="1100" b="0" i="0">
                  <a:latin typeface="Cambria Math" panose="02040503050406030204" pitchFamily="18" charset="0"/>
                </a:rPr>
                <a:t>0∗𝑐𝑜𝑠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1∗𝑐𝑜𝑠(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1−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0 ))</a:t>
              </a:r>
              <a:endParaRPr lang="fr-FR" sz="11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285750</xdr:colOff>
      <xdr:row>6</xdr:row>
      <xdr:rowOff>4762</xdr:rowOff>
    </xdr:from>
    <xdr:ext cx="19364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SpPr txBox="1"/>
          </xdr:nvSpPr>
          <xdr:spPr>
            <a:xfrm>
              <a:off x="1924050" y="1357312"/>
              <a:ext cx="19364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1924050" y="1357312"/>
              <a:ext cx="19364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0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4</xdr:col>
      <xdr:colOff>323850</xdr:colOff>
      <xdr:row>6</xdr:row>
      <xdr:rowOff>0</xdr:rowOff>
    </xdr:from>
    <xdr:ext cx="17030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 txBox="1"/>
          </xdr:nvSpPr>
          <xdr:spPr>
            <a:xfrm>
              <a:off x="3971925" y="1352550"/>
              <a:ext cx="17030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>
              <a:off x="3971925" y="1352550"/>
              <a:ext cx="17030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0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7</xdr:col>
      <xdr:colOff>285750</xdr:colOff>
      <xdr:row>6</xdr:row>
      <xdr:rowOff>4762</xdr:rowOff>
    </xdr:from>
    <xdr:ext cx="19037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SpPr txBox="1"/>
          </xdr:nvSpPr>
          <xdr:spPr>
            <a:xfrm>
              <a:off x="4962525" y="1357312"/>
              <a:ext cx="19037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4962525" y="1357312"/>
              <a:ext cx="19037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1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9</xdr:col>
      <xdr:colOff>533400</xdr:colOff>
      <xdr:row>6</xdr:row>
      <xdr:rowOff>19050</xdr:rowOff>
    </xdr:from>
    <xdr:ext cx="16703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 txBox="1"/>
          </xdr:nvSpPr>
          <xdr:spPr>
            <a:xfrm>
              <a:off x="8153400" y="1371600"/>
              <a:ext cx="16703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6" name="TextBox 5"/>
            <xdr:cNvSpPr txBox="1"/>
          </xdr:nvSpPr>
          <xdr:spPr>
            <a:xfrm>
              <a:off x="8153400" y="1371600"/>
              <a:ext cx="16703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1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11</xdr:col>
      <xdr:colOff>123825</xdr:colOff>
      <xdr:row>5</xdr:row>
      <xdr:rowOff>185737</xdr:rowOff>
    </xdr:from>
    <xdr:ext cx="52027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SpPr txBox="1"/>
          </xdr:nvSpPr>
          <xdr:spPr>
            <a:xfrm>
              <a:off x="7096125" y="1347787"/>
              <a:ext cx="52027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8" name="TextBox 7"/>
            <xdr:cNvSpPr txBox="1"/>
          </xdr:nvSpPr>
          <xdr:spPr>
            <a:xfrm>
              <a:off x="7096125" y="1347787"/>
              <a:ext cx="52027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1−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0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12</xdr:col>
      <xdr:colOff>142875</xdr:colOff>
      <xdr:row>6</xdr:row>
      <xdr:rowOff>0</xdr:rowOff>
    </xdr:from>
    <xdr:ext cx="47359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SpPr txBox="1"/>
          </xdr:nvSpPr>
          <xdr:spPr>
            <a:xfrm>
              <a:off x="7829550" y="1352550"/>
              <a:ext cx="47359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9" name="TextBox 8"/>
            <xdr:cNvSpPr txBox="1"/>
          </xdr:nvSpPr>
          <xdr:spPr>
            <a:xfrm>
              <a:off x="7829550" y="1352550"/>
              <a:ext cx="47359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1−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0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15</xdr:col>
      <xdr:colOff>438150</xdr:colOff>
      <xdr:row>6</xdr:row>
      <xdr:rowOff>9525</xdr:rowOff>
    </xdr:from>
    <xdr:ext cx="16902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:cNvPr>
            <xdr:cNvSpPr txBox="1"/>
          </xdr:nvSpPr>
          <xdr:spPr>
            <a:xfrm>
              <a:off x="13077825" y="1362075"/>
              <a:ext cx="16902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𝛿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10" name="TextBox 9"/>
            <xdr:cNvSpPr txBox="1"/>
          </xdr:nvSpPr>
          <xdr:spPr>
            <a:xfrm>
              <a:off x="13077825" y="1362075"/>
              <a:ext cx="16902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𝛿_</a:t>
              </a:r>
              <a:r>
                <a:rPr lang="en-GB" sz="1100" b="0" i="0">
                  <a:latin typeface="Cambria Math" panose="02040503050406030204" pitchFamily="18" charset="0"/>
                </a:rPr>
                <a:t>1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13</xdr:col>
      <xdr:colOff>333375</xdr:colOff>
      <xdr:row>5</xdr:row>
      <xdr:rowOff>176212</xdr:rowOff>
    </xdr:from>
    <xdr:ext cx="17261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 txBox="1"/>
          </xdr:nvSpPr>
          <xdr:spPr>
            <a:xfrm>
              <a:off x="11410950" y="1338262"/>
              <a:ext cx="17261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𝑎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11" name="TextBox 10"/>
            <xdr:cNvSpPr txBox="1"/>
          </xdr:nvSpPr>
          <xdr:spPr>
            <a:xfrm>
              <a:off x="11410950" y="1338262"/>
              <a:ext cx="17261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𝑎_1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17</xdr:col>
      <xdr:colOff>266700</xdr:colOff>
      <xdr:row>4</xdr:row>
      <xdr:rowOff>71437</xdr:rowOff>
    </xdr:from>
    <xdr:ext cx="3330207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SpPr txBox="1"/>
          </xdr:nvSpPr>
          <xdr:spPr>
            <a:xfrm>
              <a:off x="14249400" y="1042987"/>
              <a:ext cx="3330207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𝑎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</a:rPr>
                      <m:t>=</m:t>
                    </m:r>
                    <m:sSup>
                      <m:sSup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𝑠𝑖𝑛</m:t>
                        </m:r>
                      </m:e>
                      <m:sup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d>
                      <m:d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𝜙</m:t>
                                </m:r>
                              </m:e>
                              <m:sub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𝜙</m:t>
                                </m:r>
                              </m:e>
                              <m:sub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</m:num>
                          <m:den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den>
                        </m:f>
                      </m:e>
                    </m:d>
                    <m:r>
                      <a:rPr lang="en-GB" sz="1100" b="0" i="0">
                        <a:latin typeface="Cambria Math" panose="02040503050406030204" pitchFamily="18" charset="0"/>
                      </a:rPr>
                      <m:t>+</m:t>
                    </m:r>
                    <m:r>
                      <m:rPr>
                        <m:sty m:val="p"/>
                      </m:rPr>
                      <a:rPr lang="en-GB" sz="1100" b="0" i="0">
                        <a:latin typeface="Cambria Math" panose="02040503050406030204" pitchFamily="18" charset="0"/>
                      </a:rPr>
                      <m:t>cos</m:t>
                    </m:r>
                    <m:sSub>
                      <m:sSub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</a:rPr>
                      <m:t>∗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𝑐𝑜𝑠</m:t>
                    </m:r>
                    <m:sSub>
                      <m:sSub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</a:rPr>
                      <m:t>∗</m:t>
                    </m:r>
                    <m:sSup>
                      <m:sSup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𝑠𝑖𝑛</m:t>
                        </m:r>
                      </m:e>
                      <m:sup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d>
                      <m:d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</m:num>
                          <m:den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12" name="TextBox 11"/>
            <xdr:cNvSpPr txBox="1"/>
          </xdr:nvSpPr>
          <xdr:spPr>
            <a:xfrm>
              <a:off x="14249400" y="1042987"/>
              <a:ext cx="3330207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𝑎_1=〖𝑠𝑖𝑛〗^2 ((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1−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0)/2)+cos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0∗𝑐𝑜𝑠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1∗〖𝑠𝑖𝑛〗^2 ((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1−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0)/2)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17</xdr:col>
      <xdr:colOff>314325</xdr:colOff>
      <xdr:row>7</xdr:row>
      <xdr:rowOff>61912</xdr:rowOff>
    </xdr:from>
    <xdr:ext cx="1834605" cy="20499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00000000-0008-0000-0200-00000D000000}"/>
                </a:ext>
              </a:extLst>
            </xdr:cNvPr>
            <xdr:cNvSpPr txBox="1"/>
          </xdr:nvSpPr>
          <xdr:spPr>
            <a:xfrm>
              <a:off x="14297025" y="1604962"/>
              <a:ext cx="1834605" cy="2049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𝛿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</a:rPr>
                      <m:t>=2∗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𝑎𝑡𝑎𝑛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2</m:t>
                    </m:r>
                    <m:d>
                      <m:d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ad>
                          <m:radPr>
                            <m:degHide m:val="on"/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sSub>
                              <m:sSubPr>
                                <m:ctrlP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  <m:t>𝑎</m:t>
                                </m:r>
                              </m:e>
                              <m:sub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  <m:t>1</m:t>
                                </m:r>
                              </m:sub>
                            </m:sSub>
                          </m:e>
                        </m:rad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ad>
                          <m:radPr>
                            <m:degHide m:val="on"/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1−</m:t>
                            </m:r>
                            <m:sSub>
                              <m:sSubPr>
                                <m:ctrlP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  <m:t>𝑎</m:t>
                                </m:r>
                              </m:e>
                              <m:sub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  <m:t>1</m:t>
                                </m:r>
                              </m:sub>
                            </m:sSub>
                          </m:e>
                        </m:rad>
                      </m:e>
                    </m:d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13" name="TextBox 12"/>
            <xdr:cNvSpPr txBox="1"/>
          </xdr:nvSpPr>
          <xdr:spPr>
            <a:xfrm>
              <a:off x="14297025" y="1604962"/>
              <a:ext cx="1834605" cy="2049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𝛿_</a:t>
              </a:r>
              <a:r>
                <a:rPr lang="en-GB" sz="1100" b="0" i="0">
                  <a:latin typeface="Cambria Math" panose="02040503050406030204" pitchFamily="18" charset="0"/>
                </a:rPr>
                <a:t>1=2∗𝑎𝑡𝑎𝑛2(√(𝑎_1 ),√(1−𝑎_1 ))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2</xdr:col>
      <xdr:colOff>409575</xdr:colOff>
      <xdr:row>15</xdr:row>
      <xdr:rowOff>147637</xdr:rowOff>
    </xdr:from>
    <xdr:ext cx="171009" cy="2062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200-00000E000000}"/>
                </a:ext>
              </a:extLst>
            </xdr:cNvPr>
            <xdr:cNvSpPr txBox="1"/>
          </xdr:nvSpPr>
          <xdr:spPr>
            <a:xfrm>
              <a:off x="2181225" y="2833687"/>
              <a:ext cx="171009" cy="2062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bar>
                      <m:bar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barPr>
                      <m:e>
                        <m:sSub>
                          <m:sSubPr>
                            <m:ctrlPr>
                              <a:rPr lang="fr-FR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0</m:t>
                            </m:r>
                          </m:sub>
                        </m:sSub>
                      </m:e>
                    </m:bar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14" name="TextBox 13"/>
            <xdr:cNvSpPr txBox="1"/>
          </xdr:nvSpPr>
          <xdr:spPr>
            <a:xfrm>
              <a:off x="2181225" y="2833687"/>
              <a:ext cx="171009" cy="2062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i="0">
                  <a:latin typeface="Cambria Math" panose="02040503050406030204" pitchFamily="18" charset="0"/>
                </a:rPr>
                <a:t>▁(</a:t>
              </a:r>
              <a:r>
                <a:rPr lang="en-GB" sz="1100" b="0" i="0">
                  <a:latin typeface="Cambria Math" panose="02040503050406030204" pitchFamily="18" charset="0"/>
                </a:rPr>
                <a:t>𝑥</a:t>
              </a:r>
              <a:r>
                <a:rPr lang="fr-FR" sz="1100" b="0" i="0">
                  <a:latin typeface="Cambria Math" panose="02040503050406030204" pitchFamily="18" charset="0"/>
                </a:rPr>
                <a:t>_</a:t>
              </a:r>
              <a:r>
                <a:rPr lang="en-GB" sz="1100" b="0" i="0">
                  <a:latin typeface="Cambria Math" panose="02040503050406030204" pitchFamily="18" charset="0"/>
                </a:rPr>
                <a:t>0</a:t>
              </a:r>
              <a:r>
                <a:rPr lang="fr-FR" sz="1100" b="0" i="0">
                  <a:latin typeface="Cambria Math" panose="02040503050406030204" pitchFamily="18" charset="0"/>
                </a:rPr>
                <a:t> )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7</xdr:col>
      <xdr:colOff>438150</xdr:colOff>
      <xdr:row>15</xdr:row>
      <xdr:rowOff>147637</xdr:rowOff>
    </xdr:from>
    <xdr:ext cx="167738" cy="20524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00000000-0008-0000-0200-00000F000000}"/>
                </a:ext>
              </a:extLst>
            </xdr:cNvPr>
            <xdr:cNvSpPr txBox="1"/>
          </xdr:nvSpPr>
          <xdr:spPr>
            <a:xfrm>
              <a:off x="6029325" y="2833687"/>
              <a:ext cx="167738" cy="2052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bar>
                      <m:bar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barPr>
                      <m:e>
                        <m:sSub>
                          <m:sSubPr>
                            <m:ctrlPr>
                              <a:rPr lang="fr-FR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</m:e>
                    </m:bar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15" name="TextBox 14"/>
            <xdr:cNvSpPr txBox="1"/>
          </xdr:nvSpPr>
          <xdr:spPr>
            <a:xfrm>
              <a:off x="6029325" y="2833687"/>
              <a:ext cx="167738" cy="2052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i="0">
                  <a:latin typeface="Cambria Math" panose="02040503050406030204" pitchFamily="18" charset="0"/>
                </a:rPr>
                <a:t>▁(</a:t>
              </a:r>
              <a:r>
                <a:rPr lang="en-GB" sz="1100" b="0" i="0">
                  <a:latin typeface="Cambria Math" panose="02040503050406030204" pitchFamily="18" charset="0"/>
                </a:rPr>
                <a:t>𝑥</a:t>
              </a:r>
              <a:r>
                <a:rPr lang="fr-FR" sz="1100" b="0" i="0">
                  <a:latin typeface="Cambria Math" panose="02040503050406030204" pitchFamily="18" charset="0"/>
                </a:rPr>
                <a:t>_</a:t>
              </a:r>
              <a:r>
                <a:rPr lang="en-GB" sz="1100" b="0" i="0">
                  <a:latin typeface="Cambria Math" panose="02040503050406030204" pitchFamily="18" charset="0"/>
                </a:rPr>
                <a:t>1</a:t>
              </a:r>
              <a:r>
                <a:rPr lang="fr-FR" sz="1100" b="0" i="0">
                  <a:latin typeface="Cambria Math" panose="02040503050406030204" pitchFamily="18" charset="0"/>
                </a:rPr>
                <a:t> )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12</xdr:col>
      <xdr:colOff>241268</xdr:colOff>
      <xdr:row>15</xdr:row>
      <xdr:rowOff>156051</xdr:rowOff>
    </xdr:from>
    <xdr:ext cx="359329" cy="2062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00000000-0008-0000-0200-000010000000}"/>
                </a:ext>
              </a:extLst>
            </xdr:cNvPr>
            <xdr:cNvSpPr txBox="1"/>
          </xdr:nvSpPr>
          <xdr:spPr>
            <a:xfrm>
              <a:off x="9661493" y="2461101"/>
              <a:ext cx="359329" cy="2062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bar>
                      <m:bar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barPr>
                      <m:e>
                        <m:sSub>
                          <m:sSubPr>
                            <m:ctrlPr>
                              <a:rPr lang="fr-FR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0</m:t>
                            </m:r>
                          </m:sub>
                        </m:sSub>
                      </m:e>
                    </m:bar>
                    <m:r>
                      <a:rPr lang="en-GB" sz="1100" b="0" i="1">
                        <a:latin typeface="Cambria Math" panose="02040503050406030204" pitchFamily="18" charset="0"/>
                      </a:rPr>
                      <m:t>.</m:t>
                    </m:r>
                    <m:bar>
                      <m:bar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barPr>
                      <m:e>
                        <m:sSub>
                          <m:sSub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</m:e>
                    </m:bar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16" name="TextBox 15"/>
            <xdr:cNvSpPr txBox="1"/>
          </xdr:nvSpPr>
          <xdr:spPr>
            <a:xfrm>
              <a:off x="9661493" y="2461101"/>
              <a:ext cx="359329" cy="2062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i="0">
                  <a:latin typeface="Cambria Math" panose="02040503050406030204" pitchFamily="18" charset="0"/>
                </a:rPr>
                <a:t>▁(</a:t>
              </a:r>
              <a:r>
                <a:rPr lang="en-GB" sz="1100" b="0" i="0">
                  <a:latin typeface="Cambria Math" panose="02040503050406030204" pitchFamily="18" charset="0"/>
                </a:rPr>
                <a:t>𝑥</a:t>
              </a:r>
              <a:r>
                <a:rPr lang="fr-FR" sz="1100" b="0" i="0">
                  <a:latin typeface="Cambria Math" panose="02040503050406030204" pitchFamily="18" charset="0"/>
                </a:rPr>
                <a:t>_</a:t>
              </a:r>
              <a:r>
                <a:rPr lang="en-GB" sz="1100" b="0" i="0">
                  <a:latin typeface="Cambria Math" panose="02040503050406030204" pitchFamily="18" charset="0"/>
                </a:rPr>
                <a:t>0</a:t>
              </a:r>
              <a:r>
                <a:rPr lang="fr-FR" sz="1100" b="0" i="0">
                  <a:latin typeface="Cambria Math" panose="02040503050406030204" pitchFamily="18" charset="0"/>
                </a:rPr>
                <a:t> )</a:t>
              </a:r>
              <a:r>
                <a:rPr lang="en-GB" sz="1100" b="0" i="0">
                  <a:latin typeface="Cambria Math" panose="02040503050406030204" pitchFamily="18" charset="0"/>
                </a:rPr>
                <a:t>.▁(𝑥_1 )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12</xdr:col>
      <xdr:colOff>228600</xdr:colOff>
      <xdr:row>22</xdr:row>
      <xdr:rowOff>161925</xdr:rowOff>
    </xdr:from>
    <xdr:ext cx="470385" cy="2062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00000000-0008-0000-0200-000011000000}"/>
                </a:ext>
              </a:extLst>
            </xdr:cNvPr>
            <xdr:cNvSpPr txBox="1"/>
          </xdr:nvSpPr>
          <xdr:spPr>
            <a:xfrm>
              <a:off x="9401175" y="3800475"/>
              <a:ext cx="470385" cy="2062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bar>
                      <m:bar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barPr>
                      <m:e>
                        <m:sSub>
                          <m:sSubPr>
                            <m:ctrlPr>
                              <a:rPr lang="fr-FR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0</m:t>
                            </m:r>
                          </m:sub>
                        </m:sSub>
                      </m:e>
                    </m:bar>
                    <m:r>
                      <a:rPr lang="fr-FR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bar>
                      <m:bar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barPr>
                      <m:e>
                        <m:sSub>
                          <m:sSub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</m:e>
                    </m:bar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17" name="TextBox 16"/>
            <xdr:cNvSpPr txBox="1"/>
          </xdr:nvSpPr>
          <xdr:spPr>
            <a:xfrm>
              <a:off x="9401175" y="3800475"/>
              <a:ext cx="470385" cy="2062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i="0">
                  <a:latin typeface="Cambria Math" panose="02040503050406030204" pitchFamily="18" charset="0"/>
                </a:rPr>
                <a:t>▁(</a:t>
              </a:r>
              <a:r>
                <a:rPr lang="en-GB" sz="1100" b="0" i="0">
                  <a:latin typeface="Cambria Math" panose="02040503050406030204" pitchFamily="18" charset="0"/>
                </a:rPr>
                <a:t>𝑥</a:t>
              </a:r>
              <a:r>
                <a:rPr lang="fr-FR" sz="1100" b="0" i="0">
                  <a:latin typeface="Cambria Math" panose="02040503050406030204" pitchFamily="18" charset="0"/>
                </a:rPr>
                <a:t>_</a:t>
              </a:r>
              <a:r>
                <a:rPr lang="en-GB" sz="1100" b="0" i="0">
                  <a:latin typeface="Cambria Math" panose="02040503050406030204" pitchFamily="18" charset="0"/>
                </a:rPr>
                <a:t>0</a:t>
              </a:r>
              <a:r>
                <a:rPr lang="fr-FR" sz="1100" b="0" i="0">
                  <a:latin typeface="Cambria Math" panose="02040503050406030204" pitchFamily="18" charset="0"/>
                </a:rPr>
                <a:t> )</a:t>
              </a:r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en-GB" sz="1100" b="0" i="0">
                  <a:latin typeface="Cambria Math" panose="02040503050406030204" pitchFamily="18" charset="0"/>
                </a:rPr>
                <a:t>▁(𝑥_1 )</a:t>
              </a:r>
              <a:endParaRPr lang="fr-FR" sz="11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118629</xdr:colOff>
      <xdr:row>22</xdr:row>
      <xdr:rowOff>109102</xdr:rowOff>
    </xdr:from>
    <xdr:to>
      <xdr:col>22</xdr:col>
      <xdr:colOff>209549</xdr:colOff>
      <xdr:row>48</xdr:row>
      <xdr:rowOff>95249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285750</xdr:colOff>
      <xdr:row>6</xdr:row>
      <xdr:rowOff>4762</xdr:rowOff>
    </xdr:from>
    <xdr:ext cx="19364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SpPr txBox="1"/>
          </xdr:nvSpPr>
          <xdr:spPr>
            <a:xfrm>
              <a:off x="2057400" y="1357312"/>
              <a:ext cx="19364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>
              <a:off x="2057400" y="1357312"/>
              <a:ext cx="19364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0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5</xdr:col>
      <xdr:colOff>323850</xdr:colOff>
      <xdr:row>6</xdr:row>
      <xdr:rowOff>0</xdr:rowOff>
    </xdr:from>
    <xdr:ext cx="17030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300-000006000000}"/>
                </a:ext>
              </a:extLst>
            </xdr:cNvPr>
            <xdr:cNvSpPr txBox="1"/>
          </xdr:nvSpPr>
          <xdr:spPr>
            <a:xfrm>
              <a:off x="3467100" y="1352550"/>
              <a:ext cx="17030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6" name="TextBox 5"/>
            <xdr:cNvSpPr txBox="1"/>
          </xdr:nvSpPr>
          <xdr:spPr>
            <a:xfrm>
              <a:off x="3467100" y="1352550"/>
              <a:ext cx="17030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0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8</xdr:col>
      <xdr:colOff>285750</xdr:colOff>
      <xdr:row>6</xdr:row>
      <xdr:rowOff>4762</xdr:rowOff>
    </xdr:from>
    <xdr:ext cx="19037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 txBox="1"/>
          </xdr:nvSpPr>
          <xdr:spPr>
            <a:xfrm>
              <a:off x="5238750" y="1357312"/>
              <a:ext cx="19037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7" name="TextBox 6"/>
            <xdr:cNvSpPr txBox="1"/>
          </xdr:nvSpPr>
          <xdr:spPr>
            <a:xfrm>
              <a:off x="5238750" y="1357312"/>
              <a:ext cx="19037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1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10</xdr:col>
      <xdr:colOff>314325</xdr:colOff>
      <xdr:row>6</xdr:row>
      <xdr:rowOff>0</xdr:rowOff>
    </xdr:from>
    <xdr:ext cx="16703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300-000008000000}"/>
                </a:ext>
              </a:extLst>
            </xdr:cNvPr>
            <xdr:cNvSpPr txBox="1"/>
          </xdr:nvSpPr>
          <xdr:spPr>
            <a:xfrm>
              <a:off x="7543800" y="1352550"/>
              <a:ext cx="16703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8" name="TextBox 7"/>
            <xdr:cNvSpPr txBox="1"/>
          </xdr:nvSpPr>
          <xdr:spPr>
            <a:xfrm>
              <a:off x="7543800" y="1352550"/>
              <a:ext cx="16703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1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12</xdr:col>
      <xdr:colOff>123825</xdr:colOff>
      <xdr:row>5</xdr:row>
      <xdr:rowOff>185737</xdr:rowOff>
    </xdr:from>
    <xdr:ext cx="52027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300-000009000000}"/>
                </a:ext>
              </a:extLst>
            </xdr:cNvPr>
            <xdr:cNvSpPr txBox="1"/>
          </xdr:nvSpPr>
          <xdr:spPr>
            <a:xfrm>
              <a:off x="7658100" y="1347787"/>
              <a:ext cx="52027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9" name="TextBox 8"/>
            <xdr:cNvSpPr txBox="1"/>
          </xdr:nvSpPr>
          <xdr:spPr>
            <a:xfrm>
              <a:off x="7658100" y="1347787"/>
              <a:ext cx="52027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1−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0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13</xdr:col>
      <xdr:colOff>142875</xdr:colOff>
      <xdr:row>6</xdr:row>
      <xdr:rowOff>0</xdr:rowOff>
    </xdr:from>
    <xdr:ext cx="47359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300-00000A000000}"/>
                </a:ext>
              </a:extLst>
            </xdr:cNvPr>
            <xdr:cNvSpPr txBox="1"/>
          </xdr:nvSpPr>
          <xdr:spPr>
            <a:xfrm>
              <a:off x="8477250" y="1352550"/>
              <a:ext cx="47359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10" name="TextBox 9"/>
            <xdr:cNvSpPr txBox="1"/>
          </xdr:nvSpPr>
          <xdr:spPr>
            <a:xfrm>
              <a:off x="8477250" y="1352550"/>
              <a:ext cx="47359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1−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0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16</xdr:col>
      <xdr:colOff>438150</xdr:colOff>
      <xdr:row>6</xdr:row>
      <xdr:rowOff>9525</xdr:rowOff>
    </xdr:from>
    <xdr:ext cx="16902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300-00000B000000}"/>
                </a:ext>
              </a:extLst>
            </xdr:cNvPr>
            <xdr:cNvSpPr txBox="1"/>
          </xdr:nvSpPr>
          <xdr:spPr>
            <a:xfrm>
              <a:off x="11458575" y="1362075"/>
              <a:ext cx="16902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𝛿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11" name="TextBox 10"/>
            <xdr:cNvSpPr txBox="1"/>
          </xdr:nvSpPr>
          <xdr:spPr>
            <a:xfrm>
              <a:off x="11458575" y="1362075"/>
              <a:ext cx="16902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𝛿_</a:t>
              </a:r>
              <a:r>
                <a:rPr lang="en-GB" sz="1100" b="0" i="0">
                  <a:latin typeface="Cambria Math" panose="02040503050406030204" pitchFamily="18" charset="0"/>
                </a:rPr>
                <a:t>1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14</xdr:col>
      <xdr:colOff>333375</xdr:colOff>
      <xdr:row>5</xdr:row>
      <xdr:rowOff>176212</xdr:rowOff>
    </xdr:from>
    <xdr:ext cx="17261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0000000-0008-0000-0300-00000C000000}"/>
                </a:ext>
              </a:extLst>
            </xdr:cNvPr>
            <xdr:cNvSpPr txBox="1"/>
          </xdr:nvSpPr>
          <xdr:spPr>
            <a:xfrm>
              <a:off x="9467850" y="1338262"/>
              <a:ext cx="17261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𝑎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12" name="TextBox 11"/>
            <xdr:cNvSpPr txBox="1"/>
          </xdr:nvSpPr>
          <xdr:spPr>
            <a:xfrm>
              <a:off x="9467850" y="1338262"/>
              <a:ext cx="17261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𝑎_1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18</xdr:col>
      <xdr:colOff>317468</xdr:colOff>
      <xdr:row>5</xdr:row>
      <xdr:rowOff>175101</xdr:rowOff>
    </xdr:from>
    <xdr:ext cx="15151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300-000003000000}"/>
                </a:ext>
              </a:extLst>
            </xdr:cNvPr>
            <xdr:cNvSpPr txBox="1"/>
          </xdr:nvSpPr>
          <xdr:spPr>
            <a:xfrm>
              <a:off x="11061668" y="1337151"/>
              <a:ext cx="15151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𝑝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11061668" y="1337151"/>
              <a:ext cx="15151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𝑝_𝑖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25</xdr:col>
      <xdr:colOff>285750</xdr:colOff>
      <xdr:row>6</xdr:row>
      <xdr:rowOff>4762</xdr:rowOff>
    </xdr:from>
    <xdr:ext cx="17370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300-00000E000000}"/>
                </a:ext>
              </a:extLst>
            </xdr:cNvPr>
            <xdr:cNvSpPr txBox="1"/>
          </xdr:nvSpPr>
          <xdr:spPr>
            <a:xfrm>
              <a:off x="17478375" y="1357312"/>
              <a:ext cx="17370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14" name="TextBox 13"/>
            <xdr:cNvSpPr txBox="1"/>
          </xdr:nvSpPr>
          <xdr:spPr>
            <a:xfrm>
              <a:off x="17478375" y="1357312"/>
              <a:ext cx="17370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𝑖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27</xdr:col>
      <xdr:colOff>314325</xdr:colOff>
      <xdr:row>6</xdr:row>
      <xdr:rowOff>0</xdr:rowOff>
    </xdr:from>
    <xdr:ext cx="15036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00000000-0008-0000-0300-00000F000000}"/>
                </a:ext>
              </a:extLst>
            </xdr:cNvPr>
            <xdr:cNvSpPr txBox="1"/>
          </xdr:nvSpPr>
          <xdr:spPr>
            <a:xfrm>
              <a:off x="18726150" y="1352550"/>
              <a:ext cx="15036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15" name="TextBox 14"/>
            <xdr:cNvSpPr txBox="1"/>
          </xdr:nvSpPr>
          <xdr:spPr>
            <a:xfrm>
              <a:off x="18726150" y="1352550"/>
              <a:ext cx="15036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𝑖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7</xdr:col>
      <xdr:colOff>295275</xdr:colOff>
      <xdr:row>15</xdr:row>
      <xdr:rowOff>0</xdr:rowOff>
    </xdr:from>
    <xdr:ext cx="17370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00000000-0008-0000-0300-000010000000}"/>
                </a:ext>
              </a:extLst>
            </xdr:cNvPr>
            <xdr:cNvSpPr txBox="1"/>
          </xdr:nvSpPr>
          <xdr:spPr>
            <a:xfrm>
              <a:off x="4914900" y="3638550"/>
              <a:ext cx="17370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16" name="TextBox 15"/>
            <xdr:cNvSpPr txBox="1"/>
          </xdr:nvSpPr>
          <xdr:spPr>
            <a:xfrm>
              <a:off x="4914900" y="3638550"/>
              <a:ext cx="17370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𝑖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8</xdr:col>
      <xdr:colOff>314325</xdr:colOff>
      <xdr:row>15</xdr:row>
      <xdr:rowOff>0</xdr:rowOff>
    </xdr:from>
    <xdr:ext cx="15036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00000000-0008-0000-0300-000011000000}"/>
                </a:ext>
              </a:extLst>
            </xdr:cNvPr>
            <xdr:cNvSpPr txBox="1"/>
          </xdr:nvSpPr>
          <xdr:spPr>
            <a:xfrm>
              <a:off x="5686425" y="3638550"/>
              <a:ext cx="15036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17" name="TextBox 16"/>
            <xdr:cNvSpPr txBox="1"/>
          </xdr:nvSpPr>
          <xdr:spPr>
            <a:xfrm>
              <a:off x="5686425" y="3638550"/>
              <a:ext cx="15036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𝑖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19</xdr:col>
      <xdr:colOff>257175</xdr:colOff>
      <xdr:row>10</xdr:row>
      <xdr:rowOff>166687</xdr:rowOff>
    </xdr:from>
    <xdr:ext cx="1276439" cy="3793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00000000-0008-0000-0300-000012000000}"/>
                </a:ext>
              </a:extLst>
            </xdr:cNvPr>
            <xdr:cNvSpPr txBox="1"/>
          </xdr:nvSpPr>
          <xdr:spPr>
            <a:xfrm>
              <a:off x="13001625" y="2281237"/>
              <a:ext cx="1276439" cy="3793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𝑎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𝑠𝑖𝑛</m:t>
                        </m:r>
                        <m:d>
                          <m:d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d>
                              <m:dPr>
                                <m:ctrlP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  <m:t>1−</m:t>
                                </m:r>
                                <m:sSub>
                                  <m:sSubPr>
                                    <m:ctrlPr>
                                      <a:rPr lang="en-GB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GB" sz="1100" b="0" i="1">
                                        <a:latin typeface="Cambria Math" panose="02040503050406030204" pitchFamily="18" charset="0"/>
                                      </a:rPr>
                                      <m:t>𝑝</m:t>
                                    </m:r>
                                  </m:e>
                                  <m:sub>
                                    <m:r>
                                      <a:rPr lang="en-GB" sz="1100" b="0" i="1">
                                        <a:latin typeface="Cambria Math" panose="02040503050406030204" pitchFamily="18" charset="0"/>
                                      </a:rPr>
                                      <m:t>𝑖</m:t>
                                    </m:r>
                                  </m:sub>
                                </m:sSub>
                              </m:e>
                            </m:d>
                            <m:sSub>
                              <m:sSubPr>
                                <m:ctrlP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𝛿</m:t>
                                </m:r>
                              </m:e>
                              <m:sub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  <m:t>1</m:t>
                                </m:r>
                              </m:sub>
                            </m:sSub>
                          </m:e>
                        </m:d>
                      </m:num>
                      <m:den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𝑠𝑖𝑛</m:t>
                        </m:r>
                        <m:d>
                          <m:d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𝛿</m:t>
                                </m:r>
                              </m:e>
                              <m:sub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  <m:t>1</m:t>
                                </m:r>
                              </m:sub>
                            </m:sSub>
                          </m:e>
                        </m:d>
                      </m:den>
                    </m:f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18" name="TextBox 17"/>
            <xdr:cNvSpPr txBox="1"/>
          </xdr:nvSpPr>
          <xdr:spPr>
            <a:xfrm>
              <a:off x="13001625" y="2281237"/>
              <a:ext cx="1276439" cy="3793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𝑎_𝑖=𝑠𝑖𝑛((1−𝑝_𝑖 ) 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𝛿_</a:t>
              </a:r>
              <a:r>
                <a:rPr lang="en-GB" sz="1100" b="0" i="0">
                  <a:latin typeface="Cambria Math" panose="02040503050406030204" pitchFamily="18" charset="0"/>
                </a:rPr>
                <a:t>1 )/𝑠𝑖𝑛(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𝛿_</a:t>
              </a:r>
              <a:r>
                <a:rPr lang="en-GB" sz="1100" b="0" i="0">
                  <a:latin typeface="Cambria Math" panose="02040503050406030204" pitchFamily="18" charset="0"/>
                </a:rPr>
                <a:t>1 ) 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22</xdr:col>
      <xdr:colOff>79343</xdr:colOff>
      <xdr:row>10</xdr:row>
      <xdr:rowOff>146526</xdr:rowOff>
    </xdr:from>
    <xdr:ext cx="896463" cy="358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00000000-0008-0000-0300-000013000000}"/>
                </a:ext>
              </a:extLst>
            </xdr:cNvPr>
            <xdr:cNvSpPr txBox="1"/>
          </xdr:nvSpPr>
          <xdr:spPr>
            <a:xfrm>
              <a:off x="14776418" y="2261076"/>
              <a:ext cx="896463" cy="358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𝑏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𝑠𝑖𝑛</m:t>
                        </m:r>
                        <m:d>
                          <m:d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  <m:t>𝑖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𝛿</m:t>
                                </m:r>
                              </m:e>
                              <m:sub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  <m:t>1</m:t>
                                </m:r>
                              </m:sub>
                            </m:sSub>
                          </m:e>
                        </m:d>
                      </m:num>
                      <m:den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𝑠𝑖𝑛</m:t>
                        </m:r>
                        <m:d>
                          <m:d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𝛿</m:t>
                                </m:r>
                              </m:e>
                              <m:sub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  <m:t>1</m:t>
                                </m:r>
                              </m:sub>
                            </m:sSub>
                          </m:e>
                        </m:d>
                      </m:den>
                    </m:f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19" name="TextBox 18"/>
            <xdr:cNvSpPr txBox="1"/>
          </xdr:nvSpPr>
          <xdr:spPr>
            <a:xfrm>
              <a:off x="14776418" y="2261076"/>
              <a:ext cx="896463" cy="358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𝑏</a:t>
              </a:r>
              <a:r>
                <a:rPr lang="fr-FR" sz="1100" b="0" i="0">
                  <a:latin typeface="Cambria Math" panose="02040503050406030204" pitchFamily="18" charset="0"/>
                </a:rPr>
                <a:t>_</a:t>
              </a:r>
              <a:r>
                <a:rPr lang="en-GB" sz="1100" b="0" i="0">
                  <a:latin typeface="Cambria Math" panose="02040503050406030204" pitchFamily="18" charset="0"/>
                </a:rPr>
                <a:t>𝑖=𝑠𝑖𝑛(𝑝_𝑖 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𝛿_</a:t>
              </a:r>
              <a:r>
                <a:rPr lang="en-GB" sz="1100" b="0" i="0">
                  <a:latin typeface="Cambria Math" panose="02040503050406030204" pitchFamily="18" charset="0"/>
                </a:rPr>
                <a:t>1 )/𝑠𝑖𝑛(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𝛿_</a:t>
              </a:r>
              <a:r>
                <a:rPr lang="en-GB" sz="1100" b="0" i="0">
                  <a:latin typeface="Cambria Math" panose="02040503050406030204" pitchFamily="18" charset="0"/>
                </a:rPr>
                <a:t>1 ) 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19</xdr:col>
      <xdr:colOff>174593</xdr:colOff>
      <xdr:row>14</xdr:row>
      <xdr:rowOff>146526</xdr:rowOff>
    </xdr:from>
    <xdr:ext cx="279166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00000000-0008-0000-0300-000014000000}"/>
                </a:ext>
              </a:extLst>
            </xdr:cNvPr>
            <xdr:cNvSpPr txBox="1"/>
          </xdr:nvSpPr>
          <xdr:spPr>
            <a:xfrm>
              <a:off x="12919043" y="3023076"/>
              <a:ext cx="279166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𝑎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</a:rPr>
                      <m:t>∗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𝑐𝑜𝑠</m:t>
                    </m:r>
                    <m:sSub>
                      <m:sSub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</a:rPr>
                      <m:t>∗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𝑐𝑜𝑠</m:t>
                    </m:r>
                    <m:sSub>
                      <m:sSub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𝑏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</a:rPr>
                      <m:t>∗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𝑐𝑜𝑠</m:t>
                    </m:r>
                    <m:sSub>
                      <m:sSub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</a:rPr>
                      <m:t>∗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𝑐𝑜𝑠</m:t>
                    </m:r>
                    <m:sSub>
                      <m:sSub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20" name="TextBox 19"/>
            <xdr:cNvSpPr txBox="1"/>
          </xdr:nvSpPr>
          <xdr:spPr>
            <a:xfrm>
              <a:off x="12919043" y="3023076"/>
              <a:ext cx="279166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𝑥</a:t>
              </a:r>
              <a:r>
                <a:rPr lang="fr-FR" sz="1100" b="0" i="0">
                  <a:latin typeface="Cambria Math" panose="02040503050406030204" pitchFamily="18" charset="0"/>
                </a:rPr>
                <a:t>_</a:t>
              </a:r>
              <a:r>
                <a:rPr lang="en-GB" sz="1100" b="0" i="0">
                  <a:latin typeface="Cambria Math" panose="02040503050406030204" pitchFamily="18" charset="0"/>
                </a:rPr>
                <a:t>𝑖=𝑎_𝑖∗𝑐𝑜𝑠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0∗𝑐𝑜𝑠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0+𝑏_𝑖∗𝑐𝑜𝑠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1∗𝑐𝑜𝑠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1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19</xdr:col>
      <xdr:colOff>250793</xdr:colOff>
      <xdr:row>16</xdr:row>
      <xdr:rowOff>146526</xdr:rowOff>
    </xdr:from>
    <xdr:ext cx="266457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00000000-0008-0000-0300-000015000000}"/>
                </a:ext>
              </a:extLst>
            </xdr:cNvPr>
            <xdr:cNvSpPr txBox="1"/>
          </xdr:nvSpPr>
          <xdr:spPr>
            <a:xfrm>
              <a:off x="12995243" y="3404076"/>
              <a:ext cx="266457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𝑎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</a:rPr>
                      <m:t>∗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𝑐𝑜𝑠</m:t>
                    </m:r>
                    <m:sSub>
                      <m:sSub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</a:rPr>
                      <m:t>∗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𝑠𝑖𝑛</m:t>
                    </m:r>
                    <m:sSub>
                      <m:sSub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𝑏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</a:rPr>
                      <m:t>∗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𝑐𝑜𝑠</m:t>
                    </m:r>
                    <m:sSub>
                      <m:sSub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</a:rPr>
                      <m:t>∗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𝑠𝑖𝑛</m:t>
                    </m:r>
                    <m:sSub>
                      <m:sSub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21" name="TextBox 20"/>
            <xdr:cNvSpPr txBox="1"/>
          </xdr:nvSpPr>
          <xdr:spPr>
            <a:xfrm>
              <a:off x="12995243" y="3404076"/>
              <a:ext cx="266457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𝑦</a:t>
              </a:r>
              <a:r>
                <a:rPr lang="fr-FR" sz="1100" b="0" i="0">
                  <a:latin typeface="Cambria Math" panose="02040503050406030204" pitchFamily="18" charset="0"/>
                </a:rPr>
                <a:t>_</a:t>
              </a:r>
              <a:r>
                <a:rPr lang="en-GB" sz="1100" b="0" i="0">
                  <a:latin typeface="Cambria Math" panose="02040503050406030204" pitchFamily="18" charset="0"/>
                </a:rPr>
                <a:t>𝑖=𝑎_𝑖∗𝑐𝑜𝑠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0∗𝑠𝑖𝑛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0+𝑏_𝑖∗𝑐𝑜𝑠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1∗𝑠𝑖𝑛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1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19</xdr:col>
      <xdr:colOff>260318</xdr:colOff>
      <xdr:row>18</xdr:row>
      <xdr:rowOff>146526</xdr:rowOff>
    </xdr:from>
    <xdr:ext cx="170328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TextBox 21">
              <a:extLst>
                <a:ext uri="{FF2B5EF4-FFF2-40B4-BE49-F238E27FC236}">
                  <a16:creationId xmlns:a16="http://schemas.microsoft.com/office/drawing/2014/main" id="{00000000-0008-0000-0300-000016000000}"/>
                </a:ext>
              </a:extLst>
            </xdr:cNvPr>
            <xdr:cNvSpPr txBox="1"/>
          </xdr:nvSpPr>
          <xdr:spPr>
            <a:xfrm>
              <a:off x="13004768" y="3785076"/>
              <a:ext cx="170328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𝑧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𝑎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</a:rPr>
                      <m:t>∗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𝑠𝑖𝑛</m:t>
                    </m:r>
                    <m:sSub>
                      <m:sSub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𝑏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</a:rPr>
                      <m:t>∗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𝑠𝑖𝑛</m:t>
                    </m:r>
                    <m:sSub>
                      <m:sSub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22" name="TextBox 21"/>
            <xdr:cNvSpPr txBox="1"/>
          </xdr:nvSpPr>
          <xdr:spPr>
            <a:xfrm>
              <a:off x="13004768" y="3785076"/>
              <a:ext cx="170328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𝑧</a:t>
              </a:r>
              <a:r>
                <a:rPr lang="fr-FR" sz="1100" b="0" i="0">
                  <a:latin typeface="Cambria Math" panose="02040503050406030204" pitchFamily="18" charset="0"/>
                </a:rPr>
                <a:t>_</a:t>
              </a:r>
              <a:r>
                <a:rPr lang="en-GB" sz="1100" b="0" i="0">
                  <a:latin typeface="Cambria Math" panose="02040503050406030204" pitchFamily="18" charset="0"/>
                </a:rPr>
                <a:t>𝑖=𝑎_𝑖∗𝑠𝑖𝑛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0+𝑏_𝑖∗𝑠𝑖𝑛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1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25</xdr:col>
      <xdr:colOff>200025</xdr:colOff>
      <xdr:row>11</xdr:row>
      <xdr:rowOff>14287</xdr:rowOff>
    </xdr:from>
    <xdr:ext cx="1756185" cy="25333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00000000-0008-0000-0300-000018000000}"/>
                </a:ext>
              </a:extLst>
            </xdr:cNvPr>
            <xdr:cNvSpPr txBox="1"/>
          </xdr:nvSpPr>
          <xdr:spPr>
            <a:xfrm>
              <a:off x="17478375" y="2319337"/>
              <a:ext cx="1756185" cy="2533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𝑎𝑡𝑎𝑛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2</m:t>
                    </m:r>
                    <m:d>
                      <m:d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𝑧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ad>
                          <m:radPr>
                            <m:degHide m:val="on"/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sSup>
                              <m:sSupPr>
                                <m:ctrlP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sSub>
                                  <m:sSubPr>
                                    <m:ctrlPr>
                                      <a:rPr lang="en-GB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GB" sz="1100" b="0" i="1">
                                        <a:latin typeface="Cambria Math" panose="02040503050406030204" pitchFamily="18" charset="0"/>
                                      </a:rPr>
                                      <m:t>𝑥</m:t>
                                    </m:r>
                                  </m:e>
                                  <m:sub>
                                    <m:r>
                                      <a:rPr lang="en-GB" sz="1100" b="0" i="1">
                                        <a:latin typeface="Cambria Math" panose="02040503050406030204" pitchFamily="18" charset="0"/>
                                      </a:rPr>
                                      <m:t>𝑖</m:t>
                                    </m:r>
                                  </m:sub>
                                </m:sSub>
                              </m:e>
                              <m:sup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+</m:t>
                            </m:r>
                            <m:sSup>
                              <m:sSupPr>
                                <m:ctrlP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sSub>
                                  <m:sSubPr>
                                    <m:ctrlPr>
                                      <a:rPr lang="en-GB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GB" sz="1100" b="0" i="1">
                                        <a:latin typeface="Cambria Math" panose="02040503050406030204" pitchFamily="18" charset="0"/>
                                      </a:rPr>
                                      <m:t>𝑦</m:t>
                                    </m:r>
                                  </m:e>
                                  <m:sub>
                                    <m:r>
                                      <a:rPr lang="en-GB" sz="1100" b="0" i="1">
                                        <a:latin typeface="Cambria Math" panose="02040503050406030204" pitchFamily="18" charset="0"/>
                                      </a:rPr>
                                      <m:t>𝑖</m:t>
                                    </m:r>
                                  </m:sub>
                                </m:sSub>
                              </m:e>
                              <m:sup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</m:e>
                        </m:rad>
                      </m:e>
                    </m:d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24" name="TextBox 23"/>
            <xdr:cNvSpPr txBox="1"/>
          </xdr:nvSpPr>
          <xdr:spPr>
            <a:xfrm>
              <a:off x="17478375" y="2319337"/>
              <a:ext cx="1756185" cy="2533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𝑖=𝑎𝑡𝑎𝑛2(𝑧_𝑖,√(〖𝑥_𝑖〗^2+〖𝑦_𝑖〗^2 ))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25</xdr:col>
      <xdr:colOff>276225</xdr:colOff>
      <xdr:row>13</xdr:row>
      <xdr:rowOff>166687</xdr:rowOff>
    </xdr:from>
    <xdr:ext cx="111485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TextBox 24">
              <a:extLst>
                <a:ext uri="{FF2B5EF4-FFF2-40B4-BE49-F238E27FC236}">
                  <a16:creationId xmlns:a16="http://schemas.microsoft.com/office/drawing/2014/main" id="{00000000-0008-0000-0300-000019000000}"/>
                </a:ext>
              </a:extLst>
            </xdr:cNvPr>
            <xdr:cNvSpPr txBox="1"/>
          </xdr:nvSpPr>
          <xdr:spPr>
            <a:xfrm>
              <a:off x="17554575" y="2852737"/>
              <a:ext cx="111485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𝑎𝑡𝑎𝑛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2(</m:t>
                    </m:r>
                    <m:sSub>
                      <m:sSub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</a:rPr>
                      <m:t>,</m:t>
                    </m:r>
                    <m:sSub>
                      <m:sSub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25" name="TextBox 24"/>
            <xdr:cNvSpPr txBox="1"/>
          </xdr:nvSpPr>
          <xdr:spPr>
            <a:xfrm>
              <a:off x="17554575" y="2852737"/>
              <a:ext cx="111485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𝑖=𝑎𝑡𝑎𝑛2(𝑦_𝑖,𝑥_𝑖)</a:t>
              </a:r>
              <a:endParaRPr lang="fr-FR" sz="1100"/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285750</xdr:colOff>
      <xdr:row>6</xdr:row>
      <xdr:rowOff>4762</xdr:rowOff>
    </xdr:from>
    <xdr:ext cx="19364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400-000003000000}"/>
                </a:ext>
              </a:extLst>
            </xdr:cNvPr>
            <xdr:cNvSpPr txBox="1"/>
          </xdr:nvSpPr>
          <xdr:spPr>
            <a:xfrm>
              <a:off x="2019300" y="1357312"/>
              <a:ext cx="19364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2019300" y="1357312"/>
              <a:ext cx="19364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0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4</xdr:col>
      <xdr:colOff>323850</xdr:colOff>
      <xdr:row>6</xdr:row>
      <xdr:rowOff>0</xdr:rowOff>
    </xdr:from>
    <xdr:ext cx="17030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400-000004000000}"/>
                </a:ext>
              </a:extLst>
            </xdr:cNvPr>
            <xdr:cNvSpPr txBox="1"/>
          </xdr:nvSpPr>
          <xdr:spPr>
            <a:xfrm>
              <a:off x="3457575" y="1352550"/>
              <a:ext cx="17030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>
              <a:off x="3457575" y="1352550"/>
              <a:ext cx="17030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0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7</xdr:col>
      <xdr:colOff>285750</xdr:colOff>
      <xdr:row>6</xdr:row>
      <xdr:rowOff>4762</xdr:rowOff>
    </xdr:from>
    <xdr:ext cx="19037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00000000-0008-0000-0400-000005000000}"/>
                </a:ext>
              </a:extLst>
            </xdr:cNvPr>
            <xdr:cNvSpPr txBox="1"/>
          </xdr:nvSpPr>
          <xdr:spPr>
            <a:xfrm>
              <a:off x="5657850" y="1357312"/>
              <a:ext cx="19037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5657850" y="1357312"/>
              <a:ext cx="19037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1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9</xdr:col>
      <xdr:colOff>314325</xdr:colOff>
      <xdr:row>6</xdr:row>
      <xdr:rowOff>0</xdr:rowOff>
    </xdr:from>
    <xdr:ext cx="16703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400-000006000000}"/>
                </a:ext>
              </a:extLst>
            </xdr:cNvPr>
            <xdr:cNvSpPr txBox="1"/>
          </xdr:nvSpPr>
          <xdr:spPr>
            <a:xfrm>
              <a:off x="7191375" y="1352550"/>
              <a:ext cx="16703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6" name="TextBox 5"/>
            <xdr:cNvSpPr txBox="1"/>
          </xdr:nvSpPr>
          <xdr:spPr>
            <a:xfrm>
              <a:off x="7191375" y="1352550"/>
              <a:ext cx="16703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1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11</xdr:col>
      <xdr:colOff>123825</xdr:colOff>
      <xdr:row>5</xdr:row>
      <xdr:rowOff>185737</xdr:rowOff>
    </xdr:from>
    <xdr:ext cx="52027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 txBox="1"/>
          </xdr:nvSpPr>
          <xdr:spPr>
            <a:xfrm>
              <a:off x="8105775" y="1347787"/>
              <a:ext cx="52027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7" name="TextBox 6"/>
            <xdr:cNvSpPr txBox="1"/>
          </xdr:nvSpPr>
          <xdr:spPr>
            <a:xfrm>
              <a:off x="8105775" y="1347787"/>
              <a:ext cx="52027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1−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0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12</xdr:col>
      <xdr:colOff>142875</xdr:colOff>
      <xdr:row>6</xdr:row>
      <xdr:rowOff>0</xdr:rowOff>
    </xdr:from>
    <xdr:ext cx="47359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400-000008000000}"/>
                </a:ext>
              </a:extLst>
            </xdr:cNvPr>
            <xdr:cNvSpPr txBox="1"/>
          </xdr:nvSpPr>
          <xdr:spPr>
            <a:xfrm>
              <a:off x="8829675" y="1352550"/>
              <a:ext cx="47359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8" name="TextBox 7"/>
            <xdr:cNvSpPr txBox="1"/>
          </xdr:nvSpPr>
          <xdr:spPr>
            <a:xfrm>
              <a:off x="8829675" y="1352550"/>
              <a:ext cx="47359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1−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0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15</xdr:col>
      <xdr:colOff>438150</xdr:colOff>
      <xdr:row>6</xdr:row>
      <xdr:rowOff>9525</xdr:rowOff>
    </xdr:from>
    <xdr:ext cx="16902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400-000009000000}"/>
                </a:ext>
              </a:extLst>
            </xdr:cNvPr>
            <xdr:cNvSpPr txBox="1"/>
          </xdr:nvSpPr>
          <xdr:spPr>
            <a:xfrm>
              <a:off x="11277600" y="1362075"/>
              <a:ext cx="16902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𝛿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9" name="TextBox 8"/>
            <xdr:cNvSpPr txBox="1"/>
          </xdr:nvSpPr>
          <xdr:spPr>
            <a:xfrm>
              <a:off x="11277600" y="1362075"/>
              <a:ext cx="16902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𝛿_</a:t>
              </a:r>
              <a:r>
                <a:rPr lang="en-GB" sz="1100" b="0" i="0">
                  <a:latin typeface="Cambria Math" panose="02040503050406030204" pitchFamily="18" charset="0"/>
                </a:rPr>
                <a:t>1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13</xdr:col>
      <xdr:colOff>276225</xdr:colOff>
      <xdr:row>5</xdr:row>
      <xdr:rowOff>176212</xdr:rowOff>
    </xdr:from>
    <xdr:ext cx="17261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400-00000A000000}"/>
                </a:ext>
              </a:extLst>
            </xdr:cNvPr>
            <xdr:cNvSpPr txBox="1"/>
          </xdr:nvSpPr>
          <xdr:spPr>
            <a:xfrm>
              <a:off x="10106025" y="1338262"/>
              <a:ext cx="17261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𝑎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10" name="TextBox 9"/>
            <xdr:cNvSpPr txBox="1"/>
          </xdr:nvSpPr>
          <xdr:spPr>
            <a:xfrm>
              <a:off x="10106025" y="1338262"/>
              <a:ext cx="17261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100" b="0" i="0">
                  <a:latin typeface="Cambria Math" panose="02040503050406030204" pitchFamily="18" charset="0"/>
                </a:rPr>
                <a:t>𝑎_1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2</xdr:col>
      <xdr:colOff>285750</xdr:colOff>
      <xdr:row>14</xdr:row>
      <xdr:rowOff>4762</xdr:rowOff>
    </xdr:from>
    <xdr:ext cx="19364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400-00000B000000}"/>
                </a:ext>
              </a:extLst>
            </xdr:cNvPr>
            <xdr:cNvSpPr txBox="1"/>
          </xdr:nvSpPr>
          <xdr:spPr>
            <a:xfrm>
              <a:off x="2609850" y="1357312"/>
              <a:ext cx="19364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11" name="TextBox 10"/>
            <xdr:cNvSpPr txBox="1"/>
          </xdr:nvSpPr>
          <xdr:spPr>
            <a:xfrm>
              <a:off x="2609850" y="1357312"/>
              <a:ext cx="19364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0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4</xdr:col>
      <xdr:colOff>323850</xdr:colOff>
      <xdr:row>14</xdr:row>
      <xdr:rowOff>0</xdr:rowOff>
    </xdr:from>
    <xdr:ext cx="17030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0000000-0008-0000-0400-00000C000000}"/>
                </a:ext>
              </a:extLst>
            </xdr:cNvPr>
            <xdr:cNvSpPr txBox="1"/>
          </xdr:nvSpPr>
          <xdr:spPr>
            <a:xfrm>
              <a:off x="4010025" y="1352550"/>
              <a:ext cx="17030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12" name="TextBox 11"/>
            <xdr:cNvSpPr txBox="1"/>
          </xdr:nvSpPr>
          <xdr:spPr>
            <a:xfrm>
              <a:off x="4010025" y="1352550"/>
              <a:ext cx="17030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0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7</xdr:col>
      <xdr:colOff>285750</xdr:colOff>
      <xdr:row>14</xdr:row>
      <xdr:rowOff>4762</xdr:rowOff>
    </xdr:from>
    <xdr:ext cx="19364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00000000-0008-0000-0400-00000D000000}"/>
                </a:ext>
              </a:extLst>
            </xdr:cNvPr>
            <xdr:cNvSpPr txBox="1"/>
          </xdr:nvSpPr>
          <xdr:spPr>
            <a:xfrm>
              <a:off x="6076950" y="2881312"/>
              <a:ext cx="19364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13" name="TextBox 12"/>
            <xdr:cNvSpPr txBox="1"/>
          </xdr:nvSpPr>
          <xdr:spPr>
            <a:xfrm>
              <a:off x="6076950" y="2881312"/>
              <a:ext cx="19364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2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9</xdr:col>
      <xdr:colOff>314325</xdr:colOff>
      <xdr:row>14</xdr:row>
      <xdr:rowOff>0</xdr:rowOff>
    </xdr:from>
    <xdr:ext cx="17030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400-00000E000000}"/>
                </a:ext>
              </a:extLst>
            </xdr:cNvPr>
            <xdr:cNvSpPr txBox="1"/>
          </xdr:nvSpPr>
          <xdr:spPr>
            <a:xfrm>
              <a:off x="7810500" y="2876550"/>
              <a:ext cx="17030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2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14" name="TextBox 13"/>
            <xdr:cNvSpPr txBox="1"/>
          </xdr:nvSpPr>
          <xdr:spPr>
            <a:xfrm>
              <a:off x="7810500" y="2876550"/>
              <a:ext cx="17030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2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11</xdr:col>
      <xdr:colOff>123825</xdr:colOff>
      <xdr:row>13</xdr:row>
      <xdr:rowOff>185737</xdr:rowOff>
    </xdr:from>
    <xdr:ext cx="52354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00000000-0008-0000-0400-00000F000000}"/>
                </a:ext>
              </a:extLst>
            </xdr:cNvPr>
            <xdr:cNvSpPr txBox="1"/>
          </xdr:nvSpPr>
          <xdr:spPr>
            <a:xfrm>
              <a:off x="8791575" y="2871787"/>
              <a:ext cx="52354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15" name="TextBox 14"/>
            <xdr:cNvSpPr txBox="1"/>
          </xdr:nvSpPr>
          <xdr:spPr>
            <a:xfrm>
              <a:off x="8791575" y="2871787"/>
              <a:ext cx="52354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2</a:t>
              </a:r>
              <a:r>
                <a:rPr lang="en-GB" sz="1100" b="0" i="0">
                  <a:latin typeface="Cambria Math" panose="02040503050406030204" pitchFamily="18" charset="0"/>
                </a:rPr>
                <a:t>−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0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12</xdr:col>
      <xdr:colOff>142875</xdr:colOff>
      <xdr:row>14</xdr:row>
      <xdr:rowOff>0</xdr:rowOff>
    </xdr:from>
    <xdr:ext cx="47686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00000000-0008-0000-0400-000010000000}"/>
                </a:ext>
              </a:extLst>
            </xdr:cNvPr>
            <xdr:cNvSpPr txBox="1"/>
          </xdr:nvSpPr>
          <xdr:spPr>
            <a:xfrm>
              <a:off x="9667875" y="2876550"/>
              <a:ext cx="47686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16" name="TextBox 15"/>
            <xdr:cNvSpPr txBox="1"/>
          </xdr:nvSpPr>
          <xdr:spPr>
            <a:xfrm>
              <a:off x="9667875" y="2876550"/>
              <a:ext cx="47686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2</a:t>
              </a:r>
              <a:r>
                <a:rPr lang="en-GB" sz="1100" b="0" i="0">
                  <a:latin typeface="Cambria Math" panose="02040503050406030204" pitchFamily="18" charset="0"/>
                </a:rPr>
                <a:t>−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0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15</xdr:col>
      <xdr:colOff>438150</xdr:colOff>
      <xdr:row>14</xdr:row>
      <xdr:rowOff>9525</xdr:rowOff>
    </xdr:from>
    <xdr:ext cx="16902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00000000-0008-0000-0400-000011000000}"/>
                </a:ext>
              </a:extLst>
            </xdr:cNvPr>
            <xdr:cNvSpPr txBox="1"/>
          </xdr:nvSpPr>
          <xdr:spPr>
            <a:xfrm>
              <a:off x="11944350" y="2886075"/>
              <a:ext cx="16902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𝛿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2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17" name="TextBox 16"/>
            <xdr:cNvSpPr txBox="1"/>
          </xdr:nvSpPr>
          <xdr:spPr>
            <a:xfrm>
              <a:off x="11944350" y="2886075"/>
              <a:ext cx="16902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𝛿_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2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13</xdr:col>
      <xdr:colOff>276225</xdr:colOff>
      <xdr:row>13</xdr:row>
      <xdr:rowOff>176212</xdr:rowOff>
    </xdr:from>
    <xdr:ext cx="17588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00000000-0008-0000-0400-000012000000}"/>
                </a:ext>
              </a:extLst>
            </xdr:cNvPr>
            <xdr:cNvSpPr txBox="1"/>
          </xdr:nvSpPr>
          <xdr:spPr>
            <a:xfrm>
              <a:off x="10106025" y="2862262"/>
              <a:ext cx="1758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𝑎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18" name="TextBox 17"/>
            <xdr:cNvSpPr txBox="1"/>
          </xdr:nvSpPr>
          <xdr:spPr>
            <a:xfrm>
              <a:off x="10106025" y="2862262"/>
              <a:ext cx="1758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100" b="0" i="0">
                  <a:latin typeface="Cambria Math" panose="02040503050406030204" pitchFamily="18" charset="0"/>
                </a:rPr>
                <a:t>𝑎_2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18</xdr:col>
      <xdr:colOff>304800</xdr:colOff>
      <xdr:row>6</xdr:row>
      <xdr:rowOff>0</xdr:rowOff>
    </xdr:from>
    <xdr:ext cx="16844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00000000-0008-0000-0400-000013000000}"/>
                </a:ext>
              </a:extLst>
            </xdr:cNvPr>
            <xdr:cNvSpPr txBox="1"/>
          </xdr:nvSpPr>
          <xdr:spPr>
            <a:xfrm>
              <a:off x="9391650" y="1352550"/>
              <a:ext cx="16844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𝜃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19" name="TextBox 18"/>
            <xdr:cNvSpPr txBox="1"/>
          </xdr:nvSpPr>
          <xdr:spPr>
            <a:xfrm>
              <a:off x="9391650" y="1352550"/>
              <a:ext cx="16844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𝜃_</a:t>
              </a:r>
              <a:r>
                <a:rPr lang="en-GB" sz="1100" b="0" i="0">
                  <a:latin typeface="Cambria Math" panose="02040503050406030204" pitchFamily="18" charset="0"/>
                </a:rPr>
                <a:t>1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18</xdr:col>
      <xdr:colOff>304800</xdr:colOff>
      <xdr:row>14</xdr:row>
      <xdr:rowOff>0</xdr:rowOff>
    </xdr:from>
    <xdr:ext cx="17171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00000000-0008-0000-0400-000014000000}"/>
                </a:ext>
              </a:extLst>
            </xdr:cNvPr>
            <xdr:cNvSpPr txBox="1"/>
          </xdr:nvSpPr>
          <xdr:spPr>
            <a:xfrm>
              <a:off x="13439775" y="2876550"/>
              <a:ext cx="17171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𝜃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2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20" name="TextBox 19"/>
            <xdr:cNvSpPr txBox="1"/>
          </xdr:nvSpPr>
          <xdr:spPr>
            <a:xfrm>
              <a:off x="13439775" y="2876550"/>
              <a:ext cx="17171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𝜃_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2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20</xdr:col>
      <xdr:colOff>161925</xdr:colOff>
      <xdr:row>5</xdr:row>
      <xdr:rowOff>100012</xdr:rowOff>
    </xdr:from>
    <xdr:ext cx="5082610" cy="1910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00000000-0008-0000-0400-000015000000}"/>
                </a:ext>
              </a:extLst>
            </xdr:cNvPr>
            <xdr:cNvSpPr txBox="1"/>
          </xdr:nvSpPr>
          <xdr:spPr>
            <a:xfrm>
              <a:off x="10334625" y="1262062"/>
              <a:ext cx="5082610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𝜃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GB" sz="1100" b="0" i="0">
                        <a:latin typeface="Cambria Math" panose="02040503050406030204" pitchFamily="18" charset="0"/>
                      </a:rPr>
                      <m:t>=</m:t>
                    </m:r>
                    <m:r>
                      <m:rPr>
                        <m:sty m:val="p"/>
                      </m:rPr>
                      <a:rPr lang="en-GB" sz="1100" b="0" i="0">
                        <a:latin typeface="Cambria Math" panose="02040503050406030204" pitchFamily="18" charset="0"/>
                      </a:rPr>
                      <m:t>atan</m:t>
                    </m:r>
                    <m:r>
                      <a:rPr lang="en-GB" sz="1100" b="0" i="0">
                        <a:latin typeface="Cambria Math" panose="02040503050406030204" pitchFamily="18" charset="0"/>
                      </a:rPr>
                      <m:t>2</m:t>
                    </m:r>
                    <m:d>
                      <m:d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𝑠𝑖𝑛</m:t>
                        </m:r>
                        <m:d>
                          <m:d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</m:e>
                        </m:d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∗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𝑐𝑜𝑠</m:t>
                        </m:r>
                        <m:sSub>
                          <m:sSub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𝜙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𝑐𝑜𝑠</m:t>
                        </m:r>
                        <m:sSub>
                          <m:sSub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𝜙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0</m:t>
                            </m:r>
                          </m:sub>
                        </m:s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∗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𝑠𝑖𝑛</m:t>
                        </m:r>
                        <m:sSub>
                          <m:sSub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𝜙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𝑠𝑖𝑛</m:t>
                        </m:r>
                        <m:sSub>
                          <m:sSub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𝜑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0</m:t>
                            </m:r>
                          </m:sub>
                        </m:s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∗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𝑐𝑜𝑠</m:t>
                        </m:r>
                        <m:sSub>
                          <m:sSub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𝜙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∗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𝑐𝑜𝑠</m:t>
                        </m:r>
                        <m:d>
                          <m:d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</m:e>
                        </m:d>
                      </m:e>
                    </m:d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21" name="TextBox 20"/>
            <xdr:cNvSpPr txBox="1"/>
          </xdr:nvSpPr>
          <xdr:spPr>
            <a:xfrm>
              <a:off x="10334625" y="1262062"/>
              <a:ext cx="5082610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𝜃_</a:t>
              </a:r>
              <a:r>
                <a:rPr lang="en-GB" sz="1100" b="0" i="0">
                  <a:latin typeface="Cambria Math" panose="02040503050406030204" pitchFamily="18" charset="0"/>
                </a:rPr>
                <a:t>1=atan2(𝑠𝑖𝑛(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1−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0 )∗𝑐𝑜𝑠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1,𝑐𝑜𝑠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0∗𝑠𝑖𝑛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1−𝑠𝑖𝑛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𝜑_</a:t>
              </a:r>
              <a:r>
                <a:rPr lang="en-GB" sz="1100" b="0" i="0">
                  <a:latin typeface="Cambria Math" panose="02040503050406030204" pitchFamily="18" charset="0"/>
                </a:rPr>
                <a:t>0∗𝑐𝑜𝑠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1∗𝑐𝑜𝑠(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1−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0 ))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20</xdr:col>
      <xdr:colOff>161925</xdr:colOff>
      <xdr:row>13</xdr:row>
      <xdr:rowOff>100012</xdr:rowOff>
    </xdr:from>
    <xdr:ext cx="5082610" cy="1910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TextBox 21">
              <a:extLst>
                <a:ext uri="{FF2B5EF4-FFF2-40B4-BE49-F238E27FC236}">
                  <a16:creationId xmlns:a16="http://schemas.microsoft.com/office/drawing/2014/main" id="{00000000-0008-0000-0400-000016000000}"/>
                </a:ext>
              </a:extLst>
            </xdr:cNvPr>
            <xdr:cNvSpPr txBox="1"/>
          </xdr:nvSpPr>
          <xdr:spPr>
            <a:xfrm>
              <a:off x="14516100" y="2786062"/>
              <a:ext cx="5082610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𝜃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GB" sz="1100" b="0" i="0">
                        <a:latin typeface="Cambria Math" panose="02040503050406030204" pitchFamily="18" charset="0"/>
                      </a:rPr>
                      <m:t>=</m:t>
                    </m:r>
                    <m:r>
                      <m:rPr>
                        <m:sty m:val="p"/>
                      </m:rPr>
                      <a:rPr lang="en-GB" sz="1100" b="0" i="0">
                        <a:latin typeface="Cambria Math" panose="02040503050406030204" pitchFamily="18" charset="0"/>
                      </a:rPr>
                      <m:t>atan</m:t>
                    </m:r>
                    <m:r>
                      <a:rPr lang="en-GB" sz="1100" b="0" i="0">
                        <a:latin typeface="Cambria Math" panose="02040503050406030204" pitchFamily="18" charset="0"/>
                      </a:rPr>
                      <m:t>2</m:t>
                    </m:r>
                    <m:d>
                      <m:d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𝑠𝑖𝑛</m:t>
                        </m:r>
                        <m:d>
                          <m:d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b>
                            </m:s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</m:e>
                        </m:d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∗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𝑐𝑜𝑠</m:t>
                        </m:r>
                        <m:sSub>
                          <m:sSub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𝜙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𝑐𝑜𝑠</m:t>
                        </m:r>
                        <m:sSub>
                          <m:sSub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𝜙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0</m:t>
                            </m:r>
                          </m:sub>
                        </m:s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∗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𝑠𝑖𝑛</m:t>
                        </m:r>
                        <m:sSub>
                          <m:sSub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𝜙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𝑠𝑖𝑛</m:t>
                        </m:r>
                        <m:sSub>
                          <m:sSub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𝜑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0</m:t>
                            </m:r>
                          </m:sub>
                        </m:s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∗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𝑐𝑜𝑠</m:t>
                        </m:r>
                        <m:sSub>
                          <m:sSub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𝜙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∗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𝑐𝑜𝑠</m:t>
                        </m:r>
                        <m:d>
                          <m:d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b>
                            </m:s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</m:e>
                        </m:d>
                      </m:e>
                    </m:d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22" name="TextBox 21"/>
            <xdr:cNvSpPr txBox="1"/>
          </xdr:nvSpPr>
          <xdr:spPr>
            <a:xfrm>
              <a:off x="14516100" y="2786062"/>
              <a:ext cx="5082610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𝜃_</a:t>
              </a:r>
              <a:r>
                <a:rPr lang="en-GB" sz="1100" b="0" i="0">
                  <a:latin typeface="Cambria Math" panose="02040503050406030204" pitchFamily="18" charset="0"/>
                </a:rPr>
                <a:t>2=atan2(𝑠𝑖𝑛(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2−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0 )∗𝑐𝑜𝑠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2,𝑐𝑜𝑠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0∗𝑠𝑖𝑛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2−𝑠𝑖𝑛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𝜑_</a:t>
              </a:r>
              <a:r>
                <a:rPr lang="en-GB" sz="1100" b="0" i="0">
                  <a:latin typeface="Cambria Math" panose="02040503050406030204" pitchFamily="18" charset="0"/>
                </a:rPr>
                <a:t>0∗𝑐𝑜𝑠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2∗𝑐𝑜𝑠(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2−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0 ))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15</xdr:col>
      <xdr:colOff>276225</xdr:colOff>
      <xdr:row>22</xdr:row>
      <xdr:rowOff>0</xdr:rowOff>
    </xdr:from>
    <xdr:ext cx="37837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TextBox 22">
              <a:extLst>
                <a:ext uri="{FF2B5EF4-FFF2-40B4-BE49-F238E27FC236}">
                  <a16:creationId xmlns:a16="http://schemas.microsoft.com/office/drawing/2014/main" id="{00000000-0008-0000-0400-000017000000}"/>
                </a:ext>
              </a:extLst>
            </xdr:cNvPr>
            <xdr:cNvSpPr txBox="1"/>
          </xdr:nvSpPr>
          <xdr:spPr>
            <a:xfrm>
              <a:off x="10991850" y="4400550"/>
              <a:ext cx="37837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𝛿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𝑐𝑟𝑜𝑠𝑠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23" name="TextBox 22"/>
            <xdr:cNvSpPr txBox="1"/>
          </xdr:nvSpPr>
          <xdr:spPr>
            <a:xfrm>
              <a:off x="10991850" y="4400550"/>
              <a:ext cx="37837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𝛿_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𝑐𝑟𝑜𝑠𝑠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19</xdr:col>
      <xdr:colOff>209550</xdr:colOff>
      <xdr:row>21</xdr:row>
      <xdr:rowOff>28575</xdr:rowOff>
    </xdr:from>
    <xdr:ext cx="2895600" cy="29128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00000000-0008-0000-0400-000018000000}"/>
                </a:ext>
              </a:extLst>
            </xdr:cNvPr>
            <xdr:cNvSpPr txBox="1"/>
          </xdr:nvSpPr>
          <xdr:spPr>
            <a:xfrm>
              <a:off x="13277850" y="4238625"/>
              <a:ext cx="2895600" cy="2912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𝛿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𝑐𝑟𝑜𝑠𝑠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𝑎𝑠𝑖𝑛</m:t>
                    </m:r>
                    <m:d>
                      <m:d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𝑠𝑖𝑛</m:t>
                        </m:r>
                        <m:sSub>
                          <m:sSub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𝛿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∗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𝑠𝑖𝑛</m:t>
                        </m:r>
                        <m:d>
                          <m:d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𝜃</m:t>
                                </m:r>
                              </m:e>
                              <m:sub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b>
                            </m:s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𝜃</m:t>
                                </m:r>
                              </m:e>
                              <m:sub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  <m:t>1</m:t>
                                </m:r>
                              </m:sub>
                            </m:sSub>
                          </m:e>
                        </m:d>
                      </m:e>
                    </m:d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24" name="TextBox 23"/>
            <xdr:cNvSpPr txBox="1"/>
          </xdr:nvSpPr>
          <xdr:spPr>
            <a:xfrm>
              <a:off x="13277850" y="4238625"/>
              <a:ext cx="2895600" cy="2912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𝛿_</a:t>
              </a:r>
              <a:r>
                <a:rPr lang="en-GB" sz="1100" b="0" i="0">
                  <a:latin typeface="Cambria Math" panose="02040503050406030204" pitchFamily="18" charset="0"/>
                </a:rPr>
                <a:t>𝑐𝑟𝑜𝑠𝑠=𝑎𝑠𝑖𝑛(𝑠𝑖𝑛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𝛿_</a:t>
              </a:r>
              <a:r>
                <a:rPr lang="en-GB" sz="1100" b="0" i="0">
                  <a:latin typeface="Cambria Math" panose="02040503050406030204" pitchFamily="18" charset="0"/>
                </a:rPr>
                <a:t>2∗𝑠𝑖𝑛(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𝜃_</a:t>
              </a:r>
              <a:r>
                <a:rPr lang="en-GB" sz="1100" b="0" i="0">
                  <a:latin typeface="Cambria Math" panose="02040503050406030204" pitchFamily="18" charset="0"/>
                </a:rPr>
                <a:t>2−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𝜃_</a:t>
              </a:r>
              <a:r>
                <a:rPr lang="en-GB" sz="1100" b="0" i="0">
                  <a:latin typeface="Cambria Math" panose="02040503050406030204" pitchFamily="18" charset="0"/>
                </a:rPr>
                <a:t>1 ))</a:t>
              </a:r>
              <a:endParaRPr lang="fr-FR" sz="1100"/>
            </a:p>
          </xdr:txBody>
        </xdr:sp>
      </mc:Fallback>
    </mc:AlternateContent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285750</xdr:colOff>
      <xdr:row>6</xdr:row>
      <xdr:rowOff>4762</xdr:rowOff>
    </xdr:from>
    <xdr:ext cx="19364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500-00000B000000}"/>
                </a:ext>
              </a:extLst>
            </xdr:cNvPr>
            <xdr:cNvSpPr txBox="1"/>
          </xdr:nvSpPr>
          <xdr:spPr>
            <a:xfrm>
              <a:off x="2038350" y="1357312"/>
              <a:ext cx="19364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11" name="TextBox 10"/>
            <xdr:cNvSpPr txBox="1"/>
          </xdr:nvSpPr>
          <xdr:spPr>
            <a:xfrm>
              <a:off x="2038350" y="1357312"/>
              <a:ext cx="19364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0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4</xdr:col>
      <xdr:colOff>323850</xdr:colOff>
      <xdr:row>6</xdr:row>
      <xdr:rowOff>0</xdr:rowOff>
    </xdr:from>
    <xdr:ext cx="17030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0000000-0008-0000-0500-00000C000000}"/>
                </a:ext>
              </a:extLst>
            </xdr:cNvPr>
            <xdr:cNvSpPr txBox="1"/>
          </xdr:nvSpPr>
          <xdr:spPr>
            <a:xfrm>
              <a:off x="3438525" y="1352550"/>
              <a:ext cx="17030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12" name="TextBox 11"/>
            <xdr:cNvSpPr txBox="1"/>
          </xdr:nvSpPr>
          <xdr:spPr>
            <a:xfrm>
              <a:off x="3438525" y="1352550"/>
              <a:ext cx="17030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0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7</xdr:col>
      <xdr:colOff>285750</xdr:colOff>
      <xdr:row>6</xdr:row>
      <xdr:rowOff>4762</xdr:rowOff>
    </xdr:from>
    <xdr:ext cx="19037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00000000-0008-0000-0500-00000D000000}"/>
                </a:ext>
              </a:extLst>
            </xdr:cNvPr>
            <xdr:cNvSpPr txBox="1"/>
          </xdr:nvSpPr>
          <xdr:spPr>
            <a:xfrm>
              <a:off x="5029200" y="1357312"/>
              <a:ext cx="19037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13" name="TextBox 12"/>
            <xdr:cNvSpPr txBox="1"/>
          </xdr:nvSpPr>
          <xdr:spPr>
            <a:xfrm>
              <a:off x="5029200" y="1357312"/>
              <a:ext cx="19037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1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9</xdr:col>
      <xdr:colOff>314325</xdr:colOff>
      <xdr:row>6</xdr:row>
      <xdr:rowOff>0</xdr:rowOff>
    </xdr:from>
    <xdr:ext cx="16703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500-00000E000000}"/>
                </a:ext>
              </a:extLst>
            </xdr:cNvPr>
            <xdr:cNvSpPr txBox="1"/>
          </xdr:nvSpPr>
          <xdr:spPr>
            <a:xfrm>
              <a:off x="6762750" y="1352550"/>
              <a:ext cx="16703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14" name="TextBox 13"/>
            <xdr:cNvSpPr txBox="1"/>
          </xdr:nvSpPr>
          <xdr:spPr>
            <a:xfrm>
              <a:off x="6762750" y="1352550"/>
              <a:ext cx="16703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1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11</xdr:col>
      <xdr:colOff>123825</xdr:colOff>
      <xdr:row>5</xdr:row>
      <xdr:rowOff>185737</xdr:rowOff>
    </xdr:from>
    <xdr:ext cx="52027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00000000-0008-0000-0500-00000F000000}"/>
                </a:ext>
              </a:extLst>
            </xdr:cNvPr>
            <xdr:cNvSpPr txBox="1"/>
          </xdr:nvSpPr>
          <xdr:spPr>
            <a:xfrm>
              <a:off x="7581900" y="1347787"/>
              <a:ext cx="52027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15" name="TextBox 14"/>
            <xdr:cNvSpPr txBox="1"/>
          </xdr:nvSpPr>
          <xdr:spPr>
            <a:xfrm>
              <a:off x="7581900" y="1347787"/>
              <a:ext cx="52027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1−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0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12</xdr:col>
      <xdr:colOff>142875</xdr:colOff>
      <xdr:row>6</xdr:row>
      <xdr:rowOff>0</xdr:rowOff>
    </xdr:from>
    <xdr:ext cx="47359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00000000-0008-0000-0500-000010000000}"/>
                </a:ext>
              </a:extLst>
            </xdr:cNvPr>
            <xdr:cNvSpPr txBox="1"/>
          </xdr:nvSpPr>
          <xdr:spPr>
            <a:xfrm>
              <a:off x="8458200" y="1352550"/>
              <a:ext cx="47359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16" name="TextBox 15"/>
            <xdr:cNvSpPr txBox="1"/>
          </xdr:nvSpPr>
          <xdr:spPr>
            <a:xfrm>
              <a:off x="8458200" y="1352550"/>
              <a:ext cx="47359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1−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0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15</xdr:col>
      <xdr:colOff>438150</xdr:colOff>
      <xdr:row>6</xdr:row>
      <xdr:rowOff>9525</xdr:rowOff>
    </xdr:from>
    <xdr:ext cx="16902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00000000-0008-0000-0500-000011000000}"/>
                </a:ext>
              </a:extLst>
            </xdr:cNvPr>
            <xdr:cNvSpPr txBox="1"/>
          </xdr:nvSpPr>
          <xdr:spPr>
            <a:xfrm>
              <a:off x="11010900" y="1362075"/>
              <a:ext cx="16902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𝛿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17" name="TextBox 16"/>
            <xdr:cNvSpPr txBox="1"/>
          </xdr:nvSpPr>
          <xdr:spPr>
            <a:xfrm>
              <a:off x="11010900" y="1362075"/>
              <a:ext cx="16902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𝛿_</a:t>
              </a:r>
              <a:r>
                <a:rPr lang="en-GB" sz="1100" b="0" i="0">
                  <a:latin typeface="Cambria Math" panose="02040503050406030204" pitchFamily="18" charset="0"/>
                </a:rPr>
                <a:t>1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13</xdr:col>
      <xdr:colOff>276225</xdr:colOff>
      <xdr:row>5</xdr:row>
      <xdr:rowOff>176212</xdr:rowOff>
    </xdr:from>
    <xdr:ext cx="17261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00000000-0008-0000-0500-000012000000}"/>
                </a:ext>
              </a:extLst>
            </xdr:cNvPr>
            <xdr:cNvSpPr txBox="1"/>
          </xdr:nvSpPr>
          <xdr:spPr>
            <a:xfrm>
              <a:off x="9353550" y="1338262"/>
              <a:ext cx="17261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𝑎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18" name="TextBox 17"/>
            <xdr:cNvSpPr txBox="1"/>
          </xdr:nvSpPr>
          <xdr:spPr>
            <a:xfrm>
              <a:off x="9353550" y="1338262"/>
              <a:ext cx="17261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100" b="0" i="0">
                  <a:latin typeface="Cambria Math" panose="02040503050406030204" pitchFamily="18" charset="0"/>
                </a:rPr>
                <a:t>𝑎_1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2</xdr:col>
      <xdr:colOff>285750</xdr:colOff>
      <xdr:row>14</xdr:row>
      <xdr:rowOff>4762</xdr:rowOff>
    </xdr:from>
    <xdr:ext cx="19364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00000000-0008-0000-0500-000013000000}"/>
                </a:ext>
              </a:extLst>
            </xdr:cNvPr>
            <xdr:cNvSpPr txBox="1"/>
          </xdr:nvSpPr>
          <xdr:spPr>
            <a:xfrm>
              <a:off x="2038350" y="2881312"/>
              <a:ext cx="19364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19" name="TextBox 18"/>
            <xdr:cNvSpPr txBox="1"/>
          </xdr:nvSpPr>
          <xdr:spPr>
            <a:xfrm>
              <a:off x="2038350" y="2881312"/>
              <a:ext cx="19364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0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4</xdr:col>
      <xdr:colOff>323850</xdr:colOff>
      <xdr:row>14</xdr:row>
      <xdr:rowOff>0</xdr:rowOff>
    </xdr:from>
    <xdr:ext cx="17030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00000000-0008-0000-0500-000014000000}"/>
                </a:ext>
              </a:extLst>
            </xdr:cNvPr>
            <xdr:cNvSpPr txBox="1"/>
          </xdr:nvSpPr>
          <xdr:spPr>
            <a:xfrm>
              <a:off x="3438525" y="2876550"/>
              <a:ext cx="17030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20" name="TextBox 19"/>
            <xdr:cNvSpPr txBox="1"/>
          </xdr:nvSpPr>
          <xdr:spPr>
            <a:xfrm>
              <a:off x="3438525" y="2876550"/>
              <a:ext cx="17030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0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7</xdr:col>
      <xdr:colOff>285750</xdr:colOff>
      <xdr:row>14</xdr:row>
      <xdr:rowOff>4762</xdr:rowOff>
    </xdr:from>
    <xdr:ext cx="19364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00000000-0008-0000-0500-000015000000}"/>
                </a:ext>
              </a:extLst>
            </xdr:cNvPr>
            <xdr:cNvSpPr txBox="1"/>
          </xdr:nvSpPr>
          <xdr:spPr>
            <a:xfrm>
              <a:off x="5029200" y="2881312"/>
              <a:ext cx="19364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21" name="TextBox 20"/>
            <xdr:cNvSpPr txBox="1"/>
          </xdr:nvSpPr>
          <xdr:spPr>
            <a:xfrm>
              <a:off x="5029200" y="2881312"/>
              <a:ext cx="19364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2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9</xdr:col>
      <xdr:colOff>314325</xdr:colOff>
      <xdr:row>14</xdr:row>
      <xdr:rowOff>0</xdr:rowOff>
    </xdr:from>
    <xdr:ext cx="17030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TextBox 21">
              <a:extLst>
                <a:ext uri="{FF2B5EF4-FFF2-40B4-BE49-F238E27FC236}">
                  <a16:creationId xmlns:a16="http://schemas.microsoft.com/office/drawing/2014/main" id="{00000000-0008-0000-0500-000016000000}"/>
                </a:ext>
              </a:extLst>
            </xdr:cNvPr>
            <xdr:cNvSpPr txBox="1"/>
          </xdr:nvSpPr>
          <xdr:spPr>
            <a:xfrm>
              <a:off x="6762750" y="2876550"/>
              <a:ext cx="17030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2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22" name="TextBox 21"/>
            <xdr:cNvSpPr txBox="1"/>
          </xdr:nvSpPr>
          <xdr:spPr>
            <a:xfrm>
              <a:off x="6762750" y="2876550"/>
              <a:ext cx="17030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2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11</xdr:col>
      <xdr:colOff>123825</xdr:colOff>
      <xdr:row>13</xdr:row>
      <xdr:rowOff>185737</xdr:rowOff>
    </xdr:from>
    <xdr:ext cx="52354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TextBox 22">
              <a:extLst>
                <a:ext uri="{FF2B5EF4-FFF2-40B4-BE49-F238E27FC236}">
                  <a16:creationId xmlns:a16="http://schemas.microsoft.com/office/drawing/2014/main" id="{00000000-0008-0000-0500-000017000000}"/>
                </a:ext>
              </a:extLst>
            </xdr:cNvPr>
            <xdr:cNvSpPr txBox="1"/>
          </xdr:nvSpPr>
          <xdr:spPr>
            <a:xfrm>
              <a:off x="7581900" y="2871787"/>
              <a:ext cx="52354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23" name="TextBox 22"/>
            <xdr:cNvSpPr txBox="1"/>
          </xdr:nvSpPr>
          <xdr:spPr>
            <a:xfrm>
              <a:off x="7581900" y="2871787"/>
              <a:ext cx="52354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2</a:t>
              </a:r>
              <a:r>
                <a:rPr lang="en-GB" sz="1100" b="0" i="0">
                  <a:latin typeface="Cambria Math" panose="02040503050406030204" pitchFamily="18" charset="0"/>
                </a:rPr>
                <a:t>−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0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12</xdr:col>
      <xdr:colOff>142875</xdr:colOff>
      <xdr:row>14</xdr:row>
      <xdr:rowOff>0</xdr:rowOff>
    </xdr:from>
    <xdr:ext cx="47686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00000000-0008-0000-0500-000018000000}"/>
                </a:ext>
              </a:extLst>
            </xdr:cNvPr>
            <xdr:cNvSpPr txBox="1"/>
          </xdr:nvSpPr>
          <xdr:spPr>
            <a:xfrm>
              <a:off x="8458200" y="2876550"/>
              <a:ext cx="47686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24" name="TextBox 23"/>
            <xdr:cNvSpPr txBox="1"/>
          </xdr:nvSpPr>
          <xdr:spPr>
            <a:xfrm>
              <a:off x="8458200" y="2876550"/>
              <a:ext cx="47686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2</a:t>
              </a:r>
              <a:r>
                <a:rPr lang="en-GB" sz="1100" b="0" i="0">
                  <a:latin typeface="Cambria Math" panose="02040503050406030204" pitchFamily="18" charset="0"/>
                </a:rPr>
                <a:t>−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0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15</xdr:col>
      <xdr:colOff>438150</xdr:colOff>
      <xdr:row>14</xdr:row>
      <xdr:rowOff>9525</xdr:rowOff>
    </xdr:from>
    <xdr:ext cx="16902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TextBox 24">
              <a:extLst>
                <a:ext uri="{FF2B5EF4-FFF2-40B4-BE49-F238E27FC236}">
                  <a16:creationId xmlns:a16="http://schemas.microsoft.com/office/drawing/2014/main" id="{00000000-0008-0000-0500-000019000000}"/>
                </a:ext>
              </a:extLst>
            </xdr:cNvPr>
            <xdr:cNvSpPr txBox="1"/>
          </xdr:nvSpPr>
          <xdr:spPr>
            <a:xfrm>
              <a:off x="11010900" y="2886075"/>
              <a:ext cx="16902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𝛿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2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25" name="TextBox 24"/>
            <xdr:cNvSpPr txBox="1"/>
          </xdr:nvSpPr>
          <xdr:spPr>
            <a:xfrm>
              <a:off x="11010900" y="2886075"/>
              <a:ext cx="16902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𝛿_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2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13</xdr:col>
      <xdr:colOff>276225</xdr:colOff>
      <xdr:row>13</xdr:row>
      <xdr:rowOff>176212</xdr:rowOff>
    </xdr:from>
    <xdr:ext cx="17588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id="{00000000-0008-0000-0500-00001A000000}"/>
                </a:ext>
              </a:extLst>
            </xdr:cNvPr>
            <xdr:cNvSpPr txBox="1"/>
          </xdr:nvSpPr>
          <xdr:spPr>
            <a:xfrm>
              <a:off x="9353550" y="2862262"/>
              <a:ext cx="1758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𝑎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26" name="TextBox 25"/>
            <xdr:cNvSpPr txBox="1"/>
          </xdr:nvSpPr>
          <xdr:spPr>
            <a:xfrm>
              <a:off x="9353550" y="2862262"/>
              <a:ext cx="1758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100" b="0" i="0">
                  <a:latin typeface="Cambria Math" panose="02040503050406030204" pitchFamily="18" charset="0"/>
                </a:rPr>
                <a:t>𝑎_2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18</xdr:col>
      <xdr:colOff>304800</xdr:colOff>
      <xdr:row>6</xdr:row>
      <xdr:rowOff>0</xdr:rowOff>
    </xdr:from>
    <xdr:ext cx="16844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" name="TextBox 26">
              <a:extLst>
                <a:ext uri="{FF2B5EF4-FFF2-40B4-BE49-F238E27FC236}">
                  <a16:creationId xmlns:a16="http://schemas.microsoft.com/office/drawing/2014/main" id="{00000000-0008-0000-0500-00001B000000}"/>
                </a:ext>
              </a:extLst>
            </xdr:cNvPr>
            <xdr:cNvSpPr txBox="1"/>
          </xdr:nvSpPr>
          <xdr:spPr>
            <a:xfrm>
              <a:off x="12620625" y="1352550"/>
              <a:ext cx="16844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𝜃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27" name="TextBox 26"/>
            <xdr:cNvSpPr txBox="1"/>
          </xdr:nvSpPr>
          <xdr:spPr>
            <a:xfrm>
              <a:off x="12620625" y="1352550"/>
              <a:ext cx="16844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𝜃_</a:t>
              </a:r>
              <a:r>
                <a:rPr lang="en-GB" sz="1100" b="0" i="0">
                  <a:latin typeface="Cambria Math" panose="02040503050406030204" pitchFamily="18" charset="0"/>
                </a:rPr>
                <a:t>1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18</xdr:col>
      <xdr:colOff>304800</xdr:colOff>
      <xdr:row>14</xdr:row>
      <xdr:rowOff>0</xdr:rowOff>
    </xdr:from>
    <xdr:ext cx="17171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8" name="TextBox 27">
              <a:extLst>
                <a:ext uri="{FF2B5EF4-FFF2-40B4-BE49-F238E27FC236}">
                  <a16:creationId xmlns:a16="http://schemas.microsoft.com/office/drawing/2014/main" id="{00000000-0008-0000-0500-00001C000000}"/>
                </a:ext>
              </a:extLst>
            </xdr:cNvPr>
            <xdr:cNvSpPr txBox="1"/>
          </xdr:nvSpPr>
          <xdr:spPr>
            <a:xfrm>
              <a:off x="12620625" y="2876550"/>
              <a:ext cx="17171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𝜃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2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28" name="TextBox 27"/>
            <xdr:cNvSpPr txBox="1"/>
          </xdr:nvSpPr>
          <xdr:spPr>
            <a:xfrm>
              <a:off x="12620625" y="2876550"/>
              <a:ext cx="17171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𝜃_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2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20</xdr:col>
      <xdr:colOff>161925</xdr:colOff>
      <xdr:row>5</xdr:row>
      <xdr:rowOff>100012</xdr:rowOff>
    </xdr:from>
    <xdr:ext cx="5082610" cy="1910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" name="TextBox 28">
              <a:extLst>
                <a:ext uri="{FF2B5EF4-FFF2-40B4-BE49-F238E27FC236}">
                  <a16:creationId xmlns:a16="http://schemas.microsoft.com/office/drawing/2014/main" id="{00000000-0008-0000-0500-00001D000000}"/>
                </a:ext>
              </a:extLst>
            </xdr:cNvPr>
            <xdr:cNvSpPr txBox="1"/>
          </xdr:nvSpPr>
          <xdr:spPr>
            <a:xfrm>
              <a:off x="13373100" y="1262062"/>
              <a:ext cx="5082610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𝜃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GB" sz="1100" b="0" i="0">
                        <a:latin typeface="Cambria Math" panose="02040503050406030204" pitchFamily="18" charset="0"/>
                      </a:rPr>
                      <m:t>=</m:t>
                    </m:r>
                    <m:r>
                      <m:rPr>
                        <m:sty m:val="p"/>
                      </m:rPr>
                      <a:rPr lang="en-GB" sz="1100" b="0" i="0">
                        <a:latin typeface="Cambria Math" panose="02040503050406030204" pitchFamily="18" charset="0"/>
                      </a:rPr>
                      <m:t>atan</m:t>
                    </m:r>
                    <m:r>
                      <a:rPr lang="en-GB" sz="1100" b="0" i="0">
                        <a:latin typeface="Cambria Math" panose="02040503050406030204" pitchFamily="18" charset="0"/>
                      </a:rPr>
                      <m:t>2</m:t>
                    </m:r>
                    <m:d>
                      <m:d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𝑠𝑖𝑛</m:t>
                        </m:r>
                        <m:d>
                          <m:d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</m:e>
                        </m:d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∗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𝑐𝑜𝑠</m:t>
                        </m:r>
                        <m:sSub>
                          <m:sSub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𝜙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𝑐𝑜𝑠</m:t>
                        </m:r>
                        <m:sSub>
                          <m:sSub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𝜙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0</m:t>
                            </m:r>
                          </m:sub>
                        </m:s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∗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𝑠𝑖𝑛</m:t>
                        </m:r>
                        <m:sSub>
                          <m:sSub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𝜙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𝑠𝑖𝑛</m:t>
                        </m:r>
                        <m:sSub>
                          <m:sSub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𝜑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0</m:t>
                            </m:r>
                          </m:sub>
                        </m:s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∗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𝑐𝑜𝑠</m:t>
                        </m:r>
                        <m:sSub>
                          <m:sSub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𝜙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∗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𝑐𝑜𝑠</m:t>
                        </m:r>
                        <m:d>
                          <m:d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</m:e>
                        </m:d>
                      </m:e>
                    </m:d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29" name="TextBox 28"/>
            <xdr:cNvSpPr txBox="1"/>
          </xdr:nvSpPr>
          <xdr:spPr>
            <a:xfrm>
              <a:off x="13373100" y="1262062"/>
              <a:ext cx="5082610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𝜃_</a:t>
              </a:r>
              <a:r>
                <a:rPr lang="en-GB" sz="1100" b="0" i="0">
                  <a:latin typeface="Cambria Math" panose="02040503050406030204" pitchFamily="18" charset="0"/>
                </a:rPr>
                <a:t>1=atan2(𝑠𝑖𝑛(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1−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0 )∗𝑐𝑜𝑠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1,𝑐𝑜𝑠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0∗𝑠𝑖𝑛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1−𝑠𝑖𝑛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𝜑_</a:t>
              </a:r>
              <a:r>
                <a:rPr lang="en-GB" sz="1100" b="0" i="0">
                  <a:latin typeface="Cambria Math" panose="02040503050406030204" pitchFamily="18" charset="0"/>
                </a:rPr>
                <a:t>0∗𝑐𝑜𝑠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1∗𝑐𝑜𝑠(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1−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0 ))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20</xdr:col>
      <xdr:colOff>161925</xdr:colOff>
      <xdr:row>13</xdr:row>
      <xdr:rowOff>100012</xdr:rowOff>
    </xdr:from>
    <xdr:ext cx="5082610" cy="1910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0" name="TextBox 29">
              <a:extLst>
                <a:ext uri="{FF2B5EF4-FFF2-40B4-BE49-F238E27FC236}">
                  <a16:creationId xmlns:a16="http://schemas.microsoft.com/office/drawing/2014/main" id="{00000000-0008-0000-0500-00001E000000}"/>
                </a:ext>
              </a:extLst>
            </xdr:cNvPr>
            <xdr:cNvSpPr txBox="1"/>
          </xdr:nvSpPr>
          <xdr:spPr>
            <a:xfrm>
              <a:off x="13373100" y="2786062"/>
              <a:ext cx="5082610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𝜃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GB" sz="1100" b="0" i="0">
                        <a:latin typeface="Cambria Math" panose="02040503050406030204" pitchFamily="18" charset="0"/>
                      </a:rPr>
                      <m:t>=</m:t>
                    </m:r>
                    <m:r>
                      <m:rPr>
                        <m:sty m:val="p"/>
                      </m:rPr>
                      <a:rPr lang="en-GB" sz="1100" b="0" i="0">
                        <a:latin typeface="Cambria Math" panose="02040503050406030204" pitchFamily="18" charset="0"/>
                      </a:rPr>
                      <m:t>atan</m:t>
                    </m:r>
                    <m:r>
                      <a:rPr lang="en-GB" sz="1100" b="0" i="0">
                        <a:latin typeface="Cambria Math" panose="02040503050406030204" pitchFamily="18" charset="0"/>
                      </a:rPr>
                      <m:t>2</m:t>
                    </m:r>
                    <m:d>
                      <m:d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𝑠𝑖𝑛</m:t>
                        </m:r>
                        <m:d>
                          <m:d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b>
                            </m:s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</m:e>
                        </m:d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∗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𝑐𝑜𝑠</m:t>
                        </m:r>
                        <m:sSub>
                          <m:sSub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𝜙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𝑐𝑜𝑠</m:t>
                        </m:r>
                        <m:sSub>
                          <m:sSub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𝜙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0</m:t>
                            </m:r>
                          </m:sub>
                        </m:s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∗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𝑠𝑖𝑛</m:t>
                        </m:r>
                        <m:sSub>
                          <m:sSub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𝜙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𝑠𝑖𝑛</m:t>
                        </m:r>
                        <m:sSub>
                          <m:sSub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𝜑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0</m:t>
                            </m:r>
                          </m:sub>
                        </m:s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∗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𝑐𝑜𝑠</m:t>
                        </m:r>
                        <m:sSub>
                          <m:sSub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𝜙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∗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𝑐𝑜𝑠</m:t>
                        </m:r>
                        <m:d>
                          <m:d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b>
                            </m:s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</m:e>
                        </m:d>
                      </m:e>
                    </m:d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30" name="TextBox 29"/>
            <xdr:cNvSpPr txBox="1"/>
          </xdr:nvSpPr>
          <xdr:spPr>
            <a:xfrm>
              <a:off x="13373100" y="2786062"/>
              <a:ext cx="5082610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𝜃_</a:t>
              </a:r>
              <a:r>
                <a:rPr lang="en-GB" sz="1100" b="0" i="0">
                  <a:latin typeface="Cambria Math" panose="02040503050406030204" pitchFamily="18" charset="0"/>
                </a:rPr>
                <a:t>2=atan2(𝑠𝑖𝑛(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2−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0 )∗𝑐𝑜𝑠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2,𝑐𝑜𝑠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0∗𝑠𝑖𝑛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2−𝑠𝑖𝑛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𝜑_</a:t>
              </a:r>
              <a:r>
                <a:rPr lang="en-GB" sz="1100" b="0" i="0">
                  <a:latin typeface="Cambria Math" panose="02040503050406030204" pitchFamily="18" charset="0"/>
                </a:rPr>
                <a:t>0∗𝑐𝑜𝑠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2∗𝑐𝑜𝑠(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2−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0 ))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15</xdr:col>
      <xdr:colOff>190500</xdr:colOff>
      <xdr:row>22</xdr:row>
      <xdr:rowOff>9525</xdr:rowOff>
    </xdr:from>
    <xdr:ext cx="37837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1" name="TextBox 30">
              <a:extLst>
                <a:ext uri="{FF2B5EF4-FFF2-40B4-BE49-F238E27FC236}">
                  <a16:creationId xmlns:a16="http://schemas.microsoft.com/office/drawing/2014/main" id="{00000000-0008-0000-0500-00001F000000}"/>
                </a:ext>
              </a:extLst>
            </xdr:cNvPr>
            <xdr:cNvSpPr txBox="1"/>
          </xdr:nvSpPr>
          <xdr:spPr>
            <a:xfrm>
              <a:off x="12325350" y="4410075"/>
              <a:ext cx="37837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𝛿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𝑐𝑟𝑜𝑠𝑠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31" name="TextBox 30"/>
            <xdr:cNvSpPr txBox="1"/>
          </xdr:nvSpPr>
          <xdr:spPr>
            <a:xfrm>
              <a:off x="12325350" y="4410075"/>
              <a:ext cx="37837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𝛿_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𝑐𝑟𝑜𝑠𝑠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19</xdr:col>
      <xdr:colOff>209550</xdr:colOff>
      <xdr:row>21</xdr:row>
      <xdr:rowOff>28575</xdr:rowOff>
    </xdr:from>
    <xdr:ext cx="2895600" cy="29128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" name="TextBox 31">
              <a:extLst>
                <a:ext uri="{FF2B5EF4-FFF2-40B4-BE49-F238E27FC236}">
                  <a16:creationId xmlns:a16="http://schemas.microsoft.com/office/drawing/2014/main" id="{00000000-0008-0000-0500-000020000000}"/>
                </a:ext>
              </a:extLst>
            </xdr:cNvPr>
            <xdr:cNvSpPr txBox="1"/>
          </xdr:nvSpPr>
          <xdr:spPr>
            <a:xfrm>
              <a:off x="13134975" y="4238625"/>
              <a:ext cx="2895600" cy="2912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𝛿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𝑐𝑟𝑜𝑠𝑠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𝑎𝑠𝑖𝑛</m:t>
                    </m:r>
                    <m:d>
                      <m:d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𝑠𝑖𝑛</m:t>
                        </m:r>
                        <m:sSub>
                          <m:sSub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𝛿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∗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𝑠𝑖𝑛</m:t>
                        </m:r>
                        <m:d>
                          <m:d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𝜃</m:t>
                                </m:r>
                              </m:e>
                              <m:sub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b>
                            </m:s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𝜃</m:t>
                                </m:r>
                              </m:e>
                              <m:sub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  <m:t>1</m:t>
                                </m:r>
                              </m:sub>
                            </m:sSub>
                          </m:e>
                        </m:d>
                      </m:e>
                    </m:d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32" name="TextBox 31"/>
            <xdr:cNvSpPr txBox="1"/>
          </xdr:nvSpPr>
          <xdr:spPr>
            <a:xfrm>
              <a:off x="13134975" y="4238625"/>
              <a:ext cx="2895600" cy="2912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𝛿_</a:t>
              </a:r>
              <a:r>
                <a:rPr lang="en-GB" sz="1100" b="0" i="0">
                  <a:latin typeface="Cambria Math" panose="02040503050406030204" pitchFamily="18" charset="0"/>
                </a:rPr>
                <a:t>𝑐𝑟𝑜𝑠𝑠=𝑎𝑠𝑖𝑛(𝑠𝑖𝑛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𝛿_</a:t>
              </a:r>
              <a:r>
                <a:rPr lang="en-GB" sz="1100" b="0" i="0">
                  <a:latin typeface="Cambria Math" panose="02040503050406030204" pitchFamily="18" charset="0"/>
                </a:rPr>
                <a:t>2∗𝑠𝑖𝑛(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𝜃_</a:t>
              </a:r>
              <a:r>
                <a:rPr lang="en-GB" sz="1100" b="0" i="0">
                  <a:latin typeface="Cambria Math" panose="02040503050406030204" pitchFamily="18" charset="0"/>
                </a:rPr>
                <a:t>2−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𝜃_</a:t>
              </a:r>
              <a:r>
                <a:rPr lang="en-GB" sz="1100" b="0" i="0">
                  <a:latin typeface="Cambria Math" panose="02040503050406030204" pitchFamily="18" charset="0"/>
                </a:rPr>
                <a:t>1 ))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15</xdr:col>
      <xdr:colOff>180975</xdr:colOff>
      <xdr:row>28</xdr:row>
      <xdr:rowOff>180975</xdr:rowOff>
    </xdr:from>
    <xdr:ext cx="407291" cy="18332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3" name="TextBox 32">
              <a:extLst>
                <a:ext uri="{FF2B5EF4-FFF2-40B4-BE49-F238E27FC236}">
                  <a16:creationId xmlns:a16="http://schemas.microsoft.com/office/drawing/2014/main" id="{00000000-0008-0000-0500-000021000000}"/>
                </a:ext>
              </a:extLst>
            </xdr:cNvPr>
            <xdr:cNvSpPr txBox="1"/>
          </xdr:nvSpPr>
          <xdr:spPr>
            <a:xfrm>
              <a:off x="12315825" y="5724525"/>
              <a:ext cx="407291" cy="1833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𝛿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𝑎𝑙𝑜𝑛𝑔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33" name="TextBox 32"/>
            <xdr:cNvSpPr txBox="1"/>
          </xdr:nvSpPr>
          <xdr:spPr>
            <a:xfrm>
              <a:off x="12315825" y="5724525"/>
              <a:ext cx="407291" cy="1833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𝛿_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𝑎𝑙𝑜𝑛𝑔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19</xdr:col>
      <xdr:colOff>209550</xdr:colOff>
      <xdr:row>28</xdr:row>
      <xdr:rowOff>28575</xdr:rowOff>
    </xdr:from>
    <xdr:ext cx="2895600" cy="29128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4" name="TextBox 33">
              <a:extLst>
                <a:ext uri="{FF2B5EF4-FFF2-40B4-BE49-F238E27FC236}">
                  <a16:creationId xmlns:a16="http://schemas.microsoft.com/office/drawing/2014/main" id="{00000000-0008-0000-0500-000022000000}"/>
                </a:ext>
              </a:extLst>
            </xdr:cNvPr>
            <xdr:cNvSpPr txBox="1"/>
          </xdr:nvSpPr>
          <xdr:spPr>
            <a:xfrm>
              <a:off x="14649450" y="4238625"/>
              <a:ext cx="2895600" cy="2912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𝛿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𝑎𝑙𝑜𝑛𝑔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𝑎𝑐𝑜𝑠</m:t>
                    </m:r>
                    <m:d>
                      <m:d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𝑐𝑜𝑠</m:t>
                        </m:r>
                        <m:sSub>
                          <m:sSub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𝛿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𝑐𝑜𝑠</m:t>
                        </m:r>
                        <m:d>
                          <m:d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𝛿</m:t>
                                </m:r>
                              </m:e>
                              <m:sub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  <m:t>𝑐𝑟𝑜𝑠𝑠</m:t>
                                </m:r>
                              </m:sub>
                            </m:sSub>
                          </m:e>
                        </m:d>
                      </m:e>
                    </m:d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34" name="TextBox 33"/>
            <xdr:cNvSpPr txBox="1"/>
          </xdr:nvSpPr>
          <xdr:spPr>
            <a:xfrm>
              <a:off x="14649450" y="4238625"/>
              <a:ext cx="2895600" cy="2912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𝛿_</a:t>
              </a:r>
              <a:r>
                <a:rPr lang="en-GB" sz="1100" b="0" i="0">
                  <a:latin typeface="Cambria Math" panose="02040503050406030204" pitchFamily="18" charset="0"/>
                </a:rPr>
                <a:t>𝑎𝑙𝑜𝑛𝑔=𝑎𝑐𝑜𝑠(𝑐𝑜𝑠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𝛿_</a:t>
              </a:r>
              <a:r>
                <a:rPr lang="en-GB" sz="1100" b="0" i="0">
                  <a:latin typeface="Cambria Math" panose="02040503050406030204" pitchFamily="18" charset="0"/>
                </a:rPr>
                <a:t>2/𝑐𝑜𝑠(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𝛿_</a:t>
              </a:r>
              <a:r>
                <a:rPr lang="en-GB" sz="1100" b="0" i="0">
                  <a:latin typeface="Cambria Math" panose="02040503050406030204" pitchFamily="18" charset="0"/>
                </a:rPr>
                <a:t>𝑐𝑟𝑜𝑠𝑠 ))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2</xdr:col>
      <xdr:colOff>285750</xdr:colOff>
      <xdr:row>39</xdr:row>
      <xdr:rowOff>4762</xdr:rowOff>
    </xdr:from>
    <xdr:ext cx="19364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" name="TextBox 34">
              <a:extLst>
                <a:ext uri="{FF2B5EF4-FFF2-40B4-BE49-F238E27FC236}">
                  <a16:creationId xmlns:a16="http://schemas.microsoft.com/office/drawing/2014/main" id="{00000000-0008-0000-0500-000023000000}"/>
                </a:ext>
              </a:extLst>
            </xdr:cNvPr>
            <xdr:cNvSpPr txBox="1"/>
          </xdr:nvSpPr>
          <xdr:spPr>
            <a:xfrm>
              <a:off x="1866900" y="1566862"/>
              <a:ext cx="19364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35" name="TextBox 34"/>
            <xdr:cNvSpPr txBox="1"/>
          </xdr:nvSpPr>
          <xdr:spPr>
            <a:xfrm>
              <a:off x="1866900" y="1566862"/>
              <a:ext cx="19364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0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4</xdr:col>
      <xdr:colOff>333375</xdr:colOff>
      <xdr:row>39</xdr:row>
      <xdr:rowOff>0</xdr:rowOff>
    </xdr:from>
    <xdr:ext cx="17030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6" name="TextBox 35">
              <a:extLst>
                <a:ext uri="{FF2B5EF4-FFF2-40B4-BE49-F238E27FC236}">
                  <a16:creationId xmlns:a16="http://schemas.microsoft.com/office/drawing/2014/main" id="{00000000-0008-0000-0500-000024000000}"/>
                </a:ext>
              </a:extLst>
            </xdr:cNvPr>
            <xdr:cNvSpPr txBox="1"/>
          </xdr:nvSpPr>
          <xdr:spPr>
            <a:xfrm>
              <a:off x="3429000" y="8210550"/>
              <a:ext cx="17030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36" name="TextBox 35"/>
            <xdr:cNvSpPr txBox="1"/>
          </xdr:nvSpPr>
          <xdr:spPr>
            <a:xfrm>
              <a:off x="3429000" y="8210550"/>
              <a:ext cx="17030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0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12</xdr:col>
      <xdr:colOff>285750</xdr:colOff>
      <xdr:row>39</xdr:row>
      <xdr:rowOff>4762</xdr:rowOff>
    </xdr:from>
    <xdr:ext cx="19364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" name="TextBox 36">
              <a:extLst>
                <a:ext uri="{FF2B5EF4-FFF2-40B4-BE49-F238E27FC236}">
                  <a16:creationId xmlns:a16="http://schemas.microsoft.com/office/drawing/2014/main" id="{00000000-0008-0000-0500-000025000000}"/>
                </a:ext>
              </a:extLst>
            </xdr:cNvPr>
            <xdr:cNvSpPr txBox="1"/>
          </xdr:nvSpPr>
          <xdr:spPr>
            <a:xfrm>
              <a:off x="10058400" y="7453312"/>
              <a:ext cx="19364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3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37" name="TextBox 36"/>
            <xdr:cNvSpPr txBox="1"/>
          </xdr:nvSpPr>
          <xdr:spPr>
            <a:xfrm>
              <a:off x="10058400" y="7453312"/>
              <a:ext cx="19364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3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14</xdr:col>
      <xdr:colOff>457200</xdr:colOff>
      <xdr:row>39</xdr:row>
      <xdr:rowOff>9525</xdr:rowOff>
    </xdr:from>
    <xdr:ext cx="17030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8" name="TextBox 37">
              <a:extLst>
                <a:ext uri="{FF2B5EF4-FFF2-40B4-BE49-F238E27FC236}">
                  <a16:creationId xmlns:a16="http://schemas.microsoft.com/office/drawing/2014/main" id="{00000000-0008-0000-0500-000026000000}"/>
                </a:ext>
              </a:extLst>
            </xdr:cNvPr>
            <xdr:cNvSpPr txBox="1"/>
          </xdr:nvSpPr>
          <xdr:spPr>
            <a:xfrm>
              <a:off x="11020425" y="8220075"/>
              <a:ext cx="17030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3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38" name="TextBox 37"/>
            <xdr:cNvSpPr txBox="1"/>
          </xdr:nvSpPr>
          <xdr:spPr>
            <a:xfrm>
              <a:off x="11020425" y="8220075"/>
              <a:ext cx="17030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3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9</xdr:col>
      <xdr:colOff>361950</xdr:colOff>
      <xdr:row>39</xdr:row>
      <xdr:rowOff>0</xdr:rowOff>
    </xdr:from>
    <xdr:ext cx="16902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9" name="TextBox 38">
              <a:extLst>
                <a:ext uri="{FF2B5EF4-FFF2-40B4-BE49-F238E27FC236}">
                  <a16:creationId xmlns:a16="http://schemas.microsoft.com/office/drawing/2014/main" id="{00000000-0008-0000-0500-000027000000}"/>
                </a:ext>
              </a:extLst>
            </xdr:cNvPr>
            <xdr:cNvSpPr txBox="1"/>
          </xdr:nvSpPr>
          <xdr:spPr>
            <a:xfrm>
              <a:off x="8077200" y="7448550"/>
              <a:ext cx="16902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𝛿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3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39" name="TextBox 38"/>
            <xdr:cNvSpPr txBox="1"/>
          </xdr:nvSpPr>
          <xdr:spPr>
            <a:xfrm>
              <a:off x="8077200" y="7448550"/>
              <a:ext cx="16902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𝛿_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3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7</xdr:col>
      <xdr:colOff>304800</xdr:colOff>
      <xdr:row>39</xdr:row>
      <xdr:rowOff>0</xdr:rowOff>
    </xdr:from>
    <xdr:ext cx="17171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0" name="TextBox 39">
              <a:extLst>
                <a:ext uri="{FF2B5EF4-FFF2-40B4-BE49-F238E27FC236}">
                  <a16:creationId xmlns:a16="http://schemas.microsoft.com/office/drawing/2014/main" id="{00000000-0008-0000-0500-000028000000}"/>
                </a:ext>
              </a:extLst>
            </xdr:cNvPr>
            <xdr:cNvSpPr txBox="1"/>
          </xdr:nvSpPr>
          <xdr:spPr>
            <a:xfrm>
              <a:off x="6229350" y="7448550"/>
              <a:ext cx="17171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𝜃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3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40" name="TextBox 39"/>
            <xdr:cNvSpPr txBox="1"/>
          </xdr:nvSpPr>
          <xdr:spPr>
            <a:xfrm>
              <a:off x="6229350" y="7448550"/>
              <a:ext cx="17171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𝜃_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3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17</xdr:col>
      <xdr:colOff>190500</xdr:colOff>
      <xdr:row>38</xdr:row>
      <xdr:rowOff>185737</xdr:rowOff>
    </xdr:from>
    <xdr:ext cx="16773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1" name="TextBox 40">
              <a:extLst>
                <a:ext uri="{FF2B5EF4-FFF2-40B4-BE49-F238E27FC236}">
                  <a16:creationId xmlns:a16="http://schemas.microsoft.com/office/drawing/2014/main" id="{00000000-0008-0000-0500-000029000000}"/>
                </a:ext>
              </a:extLst>
            </xdr:cNvPr>
            <xdr:cNvSpPr txBox="1"/>
          </xdr:nvSpPr>
          <xdr:spPr>
            <a:xfrm>
              <a:off x="10887075" y="1557337"/>
              <a:ext cx="16773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41" name="TextBox 40"/>
            <xdr:cNvSpPr txBox="1"/>
          </xdr:nvSpPr>
          <xdr:spPr>
            <a:xfrm>
              <a:off x="10887075" y="1557337"/>
              <a:ext cx="16773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100" b="0" i="0">
                  <a:latin typeface="Cambria Math" panose="02040503050406030204" pitchFamily="18" charset="0"/>
                </a:rPr>
                <a:t>𝑥</a:t>
              </a:r>
              <a:r>
                <a:rPr lang="fr-FR" sz="1100" b="0" i="0">
                  <a:latin typeface="Cambria Math" panose="02040503050406030204" pitchFamily="18" charset="0"/>
                </a:rPr>
                <a:t>_</a:t>
              </a:r>
              <a:r>
                <a:rPr lang="en-GB" sz="1100" b="0" i="0">
                  <a:latin typeface="Cambria Math" panose="02040503050406030204" pitchFamily="18" charset="0"/>
                </a:rPr>
                <a:t>1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18</xdr:col>
      <xdr:colOff>247650</xdr:colOff>
      <xdr:row>38</xdr:row>
      <xdr:rowOff>180975</xdr:rowOff>
    </xdr:from>
    <xdr:ext cx="17190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2" name="TextBox 41">
              <a:extLst>
                <a:ext uri="{FF2B5EF4-FFF2-40B4-BE49-F238E27FC236}">
                  <a16:creationId xmlns:a16="http://schemas.microsoft.com/office/drawing/2014/main" id="{00000000-0008-0000-0500-00002A000000}"/>
                </a:ext>
              </a:extLst>
            </xdr:cNvPr>
            <xdr:cNvSpPr txBox="1"/>
          </xdr:nvSpPr>
          <xdr:spPr>
            <a:xfrm>
              <a:off x="11715750" y="1552575"/>
              <a:ext cx="17190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42" name="TextBox 41"/>
            <xdr:cNvSpPr txBox="1"/>
          </xdr:nvSpPr>
          <xdr:spPr>
            <a:xfrm>
              <a:off x="11715750" y="1552575"/>
              <a:ext cx="17190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100" b="0" i="0">
                  <a:latin typeface="Cambria Math" panose="02040503050406030204" pitchFamily="18" charset="0"/>
                </a:rPr>
                <a:t>𝑦</a:t>
              </a:r>
              <a:r>
                <a:rPr lang="fr-FR" sz="1100" b="0" i="0">
                  <a:latin typeface="Cambria Math" panose="02040503050406030204" pitchFamily="18" charset="0"/>
                </a:rPr>
                <a:t>_</a:t>
              </a:r>
              <a:r>
                <a:rPr lang="en-GB" sz="1100" b="0" i="0">
                  <a:latin typeface="Cambria Math" panose="02040503050406030204" pitchFamily="18" charset="0"/>
                </a:rPr>
                <a:t>1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2</xdr:col>
      <xdr:colOff>285750</xdr:colOff>
      <xdr:row>47</xdr:row>
      <xdr:rowOff>4762</xdr:rowOff>
    </xdr:from>
    <xdr:ext cx="19364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3" name="TextBox 42">
              <a:extLst>
                <a:ext uri="{FF2B5EF4-FFF2-40B4-BE49-F238E27FC236}">
                  <a16:creationId xmlns:a16="http://schemas.microsoft.com/office/drawing/2014/main" id="{00000000-0008-0000-0500-00002B000000}"/>
                </a:ext>
              </a:extLst>
            </xdr:cNvPr>
            <xdr:cNvSpPr txBox="1"/>
          </xdr:nvSpPr>
          <xdr:spPr>
            <a:xfrm>
              <a:off x="2057400" y="1357312"/>
              <a:ext cx="19364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43" name="TextBox 42"/>
            <xdr:cNvSpPr txBox="1"/>
          </xdr:nvSpPr>
          <xdr:spPr>
            <a:xfrm>
              <a:off x="2057400" y="1357312"/>
              <a:ext cx="19364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0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4</xdr:col>
      <xdr:colOff>323850</xdr:colOff>
      <xdr:row>47</xdr:row>
      <xdr:rowOff>0</xdr:rowOff>
    </xdr:from>
    <xdr:ext cx="17030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4" name="TextBox 43">
              <a:extLst>
                <a:ext uri="{FF2B5EF4-FFF2-40B4-BE49-F238E27FC236}">
                  <a16:creationId xmlns:a16="http://schemas.microsoft.com/office/drawing/2014/main" id="{00000000-0008-0000-0500-00002C000000}"/>
                </a:ext>
              </a:extLst>
            </xdr:cNvPr>
            <xdr:cNvSpPr txBox="1"/>
          </xdr:nvSpPr>
          <xdr:spPr>
            <a:xfrm>
              <a:off x="3467100" y="1352550"/>
              <a:ext cx="17030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44" name="TextBox 43"/>
            <xdr:cNvSpPr txBox="1"/>
          </xdr:nvSpPr>
          <xdr:spPr>
            <a:xfrm>
              <a:off x="3467100" y="1352550"/>
              <a:ext cx="17030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0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7</xdr:col>
      <xdr:colOff>285750</xdr:colOff>
      <xdr:row>47</xdr:row>
      <xdr:rowOff>4762</xdr:rowOff>
    </xdr:from>
    <xdr:ext cx="19364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5" name="TextBox 44">
              <a:extLst>
                <a:ext uri="{FF2B5EF4-FFF2-40B4-BE49-F238E27FC236}">
                  <a16:creationId xmlns:a16="http://schemas.microsoft.com/office/drawing/2014/main" id="{00000000-0008-0000-0500-00002D000000}"/>
                </a:ext>
              </a:extLst>
            </xdr:cNvPr>
            <xdr:cNvSpPr txBox="1"/>
          </xdr:nvSpPr>
          <xdr:spPr>
            <a:xfrm>
              <a:off x="5429250" y="9739312"/>
              <a:ext cx="19364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3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45" name="TextBox 44"/>
            <xdr:cNvSpPr txBox="1"/>
          </xdr:nvSpPr>
          <xdr:spPr>
            <a:xfrm>
              <a:off x="5429250" y="9739312"/>
              <a:ext cx="19364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3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9</xdr:col>
      <xdr:colOff>400050</xdr:colOff>
      <xdr:row>47</xdr:row>
      <xdr:rowOff>9525</xdr:rowOff>
    </xdr:from>
    <xdr:ext cx="17030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6" name="TextBox 45">
              <a:extLst>
                <a:ext uri="{FF2B5EF4-FFF2-40B4-BE49-F238E27FC236}">
                  <a16:creationId xmlns:a16="http://schemas.microsoft.com/office/drawing/2014/main" id="{00000000-0008-0000-0500-00002E000000}"/>
                </a:ext>
              </a:extLst>
            </xdr:cNvPr>
            <xdr:cNvSpPr txBox="1"/>
          </xdr:nvSpPr>
          <xdr:spPr>
            <a:xfrm>
              <a:off x="7334250" y="9744075"/>
              <a:ext cx="17030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3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46" name="TextBox 45"/>
            <xdr:cNvSpPr txBox="1"/>
          </xdr:nvSpPr>
          <xdr:spPr>
            <a:xfrm>
              <a:off x="7334250" y="9744075"/>
              <a:ext cx="17030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3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11</xdr:col>
      <xdr:colOff>123825</xdr:colOff>
      <xdr:row>46</xdr:row>
      <xdr:rowOff>185737</xdr:rowOff>
    </xdr:from>
    <xdr:ext cx="52354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7" name="TextBox 46">
              <a:extLst>
                <a:ext uri="{FF2B5EF4-FFF2-40B4-BE49-F238E27FC236}">
                  <a16:creationId xmlns:a16="http://schemas.microsoft.com/office/drawing/2014/main" id="{00000000-0008-0000-0500-00002F000000}"/>
                </a:ext>
              </a:extLst>
            </xdr:cNvPr>
            <xdr:cNvSpPr txBox="1"/>
          </xdr:nvSpPr>
          <xdr:spPr>
            <a:xfrm>
              <a:off x="8258175" y="9729787"/>
              <a:ext cx="52354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3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47" name="TextBox 46"/>
            <xdr:cNvSpPr txBox="1"/>
          </xdr:nvSpPr>
          <xdr:spPr>
            <a:xfrm>
              <a:off x="8258175" y="9729787"/>
              <a:ext cx="52354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3</a:t>
              </a:r>
              <a:r>
                <a:rPr lang="en-GB" sz="1100" b="0" i="0">
                  <a:latin typeface="Cambria Math" panose="02040503050406030204" pitchFamily="18" charset="0"/>
                </a:rPr>
                <a:t>−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0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12</xdr:col>
      <xdr:colOff>142875</xdr:colOff>
      <xdr:row>47</xdr:row>
      <xdr:rowOff>0</xdr:rowOff>
    </xdr:from>
    <xdr:ext cx="47686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8" name="TextBox 47">
              <a:extLst>
                <a:ext uri="{FF2B5EF4-FFF2-40B4-BE49-F238E27FC236}">
                  <a16:creationId xmlns:a16="http://schemas.microsoft.com/office/drawing/2014/main" id="{00000000-0008-0000-0500-000030000000}"/>
                </a:ext>
              </a:extLst>
            </xdr:cNvPr>
            <xdr:cNvSpPr txBox="1"/>
          </xdr:nvSpPr>
          <xdr:spPr>
            <a:xfrm>
              <a:off x="9134475" y="9734550"/>
              <a:ext cx="47686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3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48" name="TextBox 47"/>
            <xdr:cNvSpPr txBox="1"/>
          </xdr:nvSpPr>
          <xdr:spPr>
            <a:xfrm>
              <a:off x="9134475" y="9734550"/>
              <a:ext cx="47686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3</a:t>
              </a:r>
              <a:r>
                <a:rPr lang="en-GB" sz="1100" b="0" i="0">
                  <a:latin typeface="Cambria Math" panose="02040503050406030204" pitchFamily="18" charset="0"/>
                </a:rPr>
                <a:t>−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0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15</xdr:col>
      <xdr:colOff>438150</xdr:colOff>
      <xdr:row>47</xdr:row>
      <xdr:rowOff>9525</xdr:rowOff>
    </xdr:from>
    <xdr:ext cx="16902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9" name="TextBox 48">
              <a:extLst>
                <a:ext uri="{FF2B5EF4-FFF2-40B4-BE49-F238E27FC236}">
                  <a16:creationId xmlns:a16="http://schemas.microsoft.com/office/drawing/2014/main" id="{00000000-0008-0000-0500-000031000000}"/>
                </a:ext>
              </a:extLst>
            </xdr:cNvPr>
            <xdr:cNvSpPr txBox="1"/>
          </xdr:nvSpPr>
          <xdr:spPr>
            <a:xfrm>
              <a:off x="12096750" y="9744075"/>
              <a:ext cx="16902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𝛿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3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49" name="TextBox 48"/>
            <xdr:cNvSpPr txBox="1"/>
          </xdr:nvSpPr>
          <xdr:spPr>
            <a:xfrm>
              <a:off x="12096750" y="9744075"/>
              <a:ext cx="16902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𝛿_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3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13</xdr:col>
      <xdr:colOff>333375</xdr:colOff>
      <xdr:row>46</xdr:row>
      <xdr:rowOff>176212</xdr:rowOff>
    </xdr:from>
    <xdr:ext cx="17588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0" name="TextBox 49">
              <a:extLst>
                <a:ext uri="{FF2B5EF4-FFF2-40B4-BE49-F238E27FC236}">
                  <a16:creationId xmlns:a16="http://schemas.microsoft.com/office/drawing/2014/main" id="{00000000-0008-0000-0500-000032000000}"/>
                </a:ext>
              </a:extLst>
            </xdr:cNvPr>
            <xdr:cNvSpPr txBox="1"/>
          </xdr:nvSpPr>
          <xdr:spPr>
            <a:xfrm>
              <a:off x="10020300" y="9720262"/>
              <a:ext cx="1758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𝑎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50" name="TextBox 49"/>
            <xdr:cNvSpPr txBox="1"/>
          </xdr:nvSpPr>
          <xdr:spPr>
            <a:xfrm>
              <a:off x="10020300" y="9720262"/>
              <a:ext cx="1758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100" b="0" i="0">
                  <a:latin typeface="Cambria Math" panose="02040503050406030204" pitchFamily="18" charset="0"/>
                </a:rPr>
                <a:t>𝑎_3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2</xdr:col>
      <xdr:colOff>285750</xdr:colOff>
      <xdr:row>55</xdr:row>
      <xdr:rowOff>4762</xdr:rowOff>
    </xdr:from>
    <xdr:ext cx="19364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1" name="TextBox 50">
              <a:extLst>
                <a:ext uri="{FF2B5EF4-FFF2-40B4-BE49-F238E27FC236}">
                  <a16:creationId xmlns:a16="http://schemas.microsoft.com/office/drawing/2014/main" id="{00000000-0008-0000-0500-000033000000}"/>
                </a:ext>
              </a:extLst>
            </xdr:cNvPr>
            <xdr:cNvSpPr txBox="1"/>
          </xdr:nvSpPr>
          <xdr:spPr>
            <a:xfrm>
              <a:off x="1590675" y="11263312"/>
              <a:ext cx="19364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3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51" name="TextBox 50"/>
            <xdr:cNvSpPr txBox="1"/>
          </xdr:nvSpPr>
          <xdr:spPr>
            <a:xfrm>
              <a:off x="1590675" y="11263312"/>
              <a:ext cx="19364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3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4</xdr:col>
      <xdr:colOff>352425</xdr:colOff>
      <xdr:row>55</xdr:row>
      <xdr:rowOff>0</xdr:rowOff>
    </xdr:from>
    <xdr:ext cx="17030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2" name="TextBox 51">
              <a:extLst>
                <a:ext uri="{FF2B5EF4-FFF2-40B4-BE49-F238E27FC236}">
                  <a16:creationId xmlns:a16="http://schemas.microsoft.com/office/drawing/2014/main" id="{00000000-0008-0000-0500-000034000000}"/>
                </a:ext>
              </a:extLst>
            </xdr:cNvPr>
            <xdr:cNvSpPr txBox="1"/>
          </xdr:nvSpPr>
          <xdr:spPr>
            <a:xfrm>
              <a:off x="3448050" y="11258550"/>
              <a:ext cx="17030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3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52" name="TextBox 51"/>
            <xdr:cNvSpPr txBox="1"/>
          </xdr:nvSpPr>
          <xdr:spPr>
            <a:xfrm>
              <a:off x="3448050" y="11258550"/>
              <a:ext cx="17030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3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7</xdr:col>
      <xdr:colOff>285750</xdr:colOff>
      <xdr:row>55</xdr:row>
      <xdr:rowOff>4762</xdr:rowOff>
    </xdr:from>
    <xdr:ext cx="19037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3" name="TextBox 52">
              <a:extLst>
                <a:ext uri="{FF2B5EF4-FFF2-40B4-BE49-F238E27FC236}">
                  <a16:creationId xmlns:a16="http://schemas.microsoft.com/office/drawing/2014/main" id="{00000000-0008-0000-0500-000035000000}"/>
                </a:ext>
              </a:extLst>
            </xdr:cNvPr>
            <xdr:cNvSpPr txBox="1"/>
          </xdr:nvSpPr>
          <xdr:spPr>
            <a:xfrm>
              <a:off x="4543425" y="1357312"/>
              <a:ext cx="19037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53" name="TextBox 52"/>
            <xdr:cNvSpPr txBox="1"/>
          </xdr:nvSpPr>
          <xdr:spPr>
            <a:xfrm>
              <a:off x="4543425" y="1357312"/>
              <a:ext cx="19037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1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9</xdr:col>
      <xdr:colOff>352425</xdr:colOff>
      <xdr:row>55</xdr:row>
      <xdr:rowOff>9525</xdr:rowOff>
    </xdr:from>
    <xdr:ext cx="16703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4" name="TextBox 53">
              <a:extLst>
                <a:ext uri="{FF2B5EF4-FFF2-40B4-BE49-F238E27FC236}">
                  <a16:creationId xmlns:a16="http://schemas.microsoft.com/office/drawing/2014/main" id="{00000000-0008-0000-0500-000036000000}"/>
                </a:ext>
              </a:extLst>
            </xdr:cNvPr>
            <xdr:cNvSpPr txBox="1"/>
          </xdr:nvSpPr>
          <xdr:spPr>
            <a:xfrm>
              <a:off x="7286625" y="11268075"/>
              <a:ext cx="16703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54" name="TextBox 53"/>
            <xdr:cNvSpPr txBox="1"/>
          </xdr:nvSpPr>
          <xdr:spPr>
            <a:xfrm>
              <a:off x="7286625" y="11268075"/>
              <a:ext cx="16703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1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14</xdr:col>
      <xdr:colOff>457200</xdr:colOff>
      <xdr:row>55</xdr:row>
      <xdr:rowOff>9525</xdr:rowOff>
    </xdr:from>
    <xdr:ext cx="17171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5" name="TextBox 54">
              <a:extLst>
                <a:ext uri="{FF2B5EF4-FFF2-40B4-BE49-F238E27FC236}">
                  <a16:creationId xmlns:a16="http://schemas.microsoft.com/office/drawing/2014/main" id="{00000000-0008-0000-0500-000037000000}"/>
                </a:ext>
              </a:extLst>
            </xdr:cNvPr>
            <xdr:cNvSpPr txBox="1"/>
          </xdr:nvSpPr>
          <xdr:spPr>
            <a:xfrm>
              <a:off x="11020425" y="11268075"/>
              <a:ext cx="17171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𝜃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3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55" name="TextBox 54"/>
            <xdr:cNvSpPr txBox="1"/>
          </xdr:nvSpPr>
          <xdr:spPr>
            <a:xfrm>
              <a:off x="11020425" y="11268075"/>
              <a:ext cx="17171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𝜃_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3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11</xdr:col>
      <xdr:colOff>123825</xdr:colOff>
      <xdr:row>54</xdr:row>
      <xdr:rowOff>185737</xdr:rowOff>
    </xdr:from>
    <xdr:ext cx="52027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6" name="TextBox 55">
              <a:extLst>
                <a:ext uri="{FF2B5EF4-FFF2-40B4-BE49-F238E27FC236}">
                  <a16:creationId xmlns:a16="http://schemas.microsoft.com/office/drawing/2014/main" id="{00000000-0008-0000-0500-000038000000}"/>
                </a:ext>
              </a:extLst>
            </xdr:cNvPr>
            <xdr:cNvSpPr txBox="1"/>
          </xdr:nvSpPr>
          <xdr:spPr>
            <a:xfrm>
              <a:off x="8258175" y="11253787"/>
              <a:ext cx="52027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3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56" name="TextBox 55"/>
            <xdr:cNvSpPr txBox="1"/>
          </xdr:nvSpPr>
          <xdr:spPr>
            <a:xfrm>
              <a:off x="8258175" y="11253787"/>
              <a:ext cx="52027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</a:t>
              </a:r>
              <a:r>
                <a:rPr lang="en-GB" sz="1100" b="0" i="0">
                  <a:latin typeface="Cambria Math" panose="02040503050406030204" pitchFamily="18" charset="0"/>
                </a:rPr>
                <a:t>1−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𝜙_3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12</xdr:col>
      <xdr:colOff>142875</xdr:colOff>
      <xdr:row>55</xdr:row>
      <xdr:rowOff>0</xdr:rowOff>
    </xdr:from>
    <xdr:ext cx="47359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7" name="TextBox 56">
              <a:extLst>
                <a:ext uri="{FF2B5EF4-FFF2-40B4-BE49-F238E27FC236}">
                  <a16:creationId xmlns:a16="http://schemas.microsoft.com/office/drawing/2014/main" id="{00000000-0008-0000-0500-000039000000}"/>
                </a:ext>
              </a:extLst>
            </xdr:cNvPr>
            <xdr:cNvSpPr txBox="1"/>
          </xdr:nvSpPr>
          <xdr:spPr>
            <a:xfrm>
              <a:off x="9134475" y="11258550"/>
              <a:ext cx="47359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3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57" name="TextBox 56"/>
            <xdr:cNvSpPr txBox="1"/>
          </xdr:nvSpPr>
          <xdr:spPr>
            <a:xfrm>
              <a:off x="9134475" y="11258550"/>
              <a:ext cx="47359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</a:t>
              </a:r>
              <a:r>
                <a:rPr lang="en-GB" sz="1100" b="0" i="0">
                  <a:latin typeface="Cambria Math" panose="02040503050406030204" pitchFamily="18" charset="0"/>
                </a:rPr>
                <a:t>1−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𝜆_3</a:t>
              </a:r>
              <a:endParaRPr lang="fr-FR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Y34"/>
  <sheetViews>
    <sheetView tabSelected="1" workbookViewId="0">
      <selection activeCell="D14" sqref="D14"/>
    </sheetView>
  </sheetViews>
  <sheetFormatPr defaultRowHeight="15" x14ac:dyDescent="0.25"/>
  <cols>
    <col min="1" max="1" width="5" customWidth="1"/>
    <col min="2" max="3" width="11.140625" style="5" customWidth="1"/>
    <col min="4" max="5" width="11.140625" customWidth="1"/>
    <col min="6" max="6" width="3.28515625" customWidth="1"/>
    <col min="7" max="8" width="11.140625" style="5" customWidth="1"/>
    <col min="9" max="9" width="10.7109375" customWidth="1"/>
    <col min="10" max="10" width="13.5703125" customWidth="1"/>
    <col min="11" max="11" width="3.5703125" customWidth="1"/>
    <col min="12" max="15" width="11.5703125" customWidth="1"/>
    <col min="16" max="16" width="3.5703125" customWidth="1"/>
    <col min="17" max="18" width="11.5703125" customWidth="1"/>
    <col min="19" max="19" width="4.140625" customWidth="1"/>
    <col min="21" max="21" width="16" customWidth="1"/>
    <col min="24" max="24" width="14.5703125" customWidth="1"/>
  </cols>
  <sheetData>
    <row r="2" spans="2:25" ht="31.5" x14ac:dyDescent="0.5">
      <c r="B2" s="35" t="s">
        <v>19</v>
      </c>
    </row>
    <row r="4" spans="2:25" x14ac:dyDescent="0.25">
      <c r="B4" s="16" t="s">
        <v>1</v>
      </c>
      <c r="L4" s="16" t="s">
        <v>31</v>
      </c>
    </row>
    <row r="5" spans="2:25" x14ac:dyDescent="0.25">
      <c r="B5" s="64" t="s">
        <v>12</v>
      </c>
      <c r="C5" s="64"/>
      <c r="D5" s="64" t="s">
        <v>13</v>
      </c>
      <c r="E5" s="65"/>
      <c r="G5" s="64" t="s">
        <v>11</v>
      </c>
      <c r="H5" s="64"/>
      <c r="I5" s="64" t="s">
        <v>14</v>
      </c>
      <c r="J5" s="64"/>
      <c r="L5" s="66" t="s">
        <v>12</v>
      </c>
      <c r="M5" s="66"/>
      <c r="N5" s="66" t="s">
        <v>13</v>
      </c>
      <c r="O5" s="67"/>
      <c r="Q5" s="64" t="s">
        <v>16</v>
      </c>
      <c r="R5" s="65"/>
      <c r="T5" s="7"/>
      <c r="U5" s="8"/>
      <c r="V5" s="27"/>
      <c r="W5" s="8"/>
      <c r="X5" s="8"/>
      <c r="Y5" s="9"/>
    </row>
    <row r="6" spans="2:25" x14ac:dyDescent="0.25">
      <c r="B6" s="21" t="s">
        <v>2</v>
      </c>
      <c r="C6" s="23" t="s">
        <v>8</v>
      </c>
      <c r="D6" s="21" t="s">
        <v>2</v>
      </c>
      <c r="E6" s="23" t="s">
        <v>8</v>
      </c>
      <c r="G6" s="21" t="s">
        <v>2</v>
      </c>
      <c r="H6" s="23" t="s">
        <v>8</v>
      </c>
      <c r="I6" s="21" t="s">
        <v>15</v>
      </c>
      <c r="J6" s="23" t="s">
        <v>10</v>
      </c>
      <c r="L6" s="21" t="s">
        <v>2</v>
      </c>
      <c r="M6" s="23" t="s">
        <v>8</v>
      </c>
      <c r="N6" s="21" t="s">
        <v>2</v>
      </c>
      <c r="O6" s="23" t="s">
        <v>8</v>
      </c>
      <c r="Q6" s="28" t="s">
        <v>15</v>
      </c>
      <c r="R6" s="28" t="s">
        <v>15</v>
      </c>
      <c r="T6" s="10"/>
      <c r="U6" s="11"/>
      <c r="V6" s="11"/>
      <c r="W6" s="11"/>
      <c r="X6" s="11"/>
      <c r="Y6" s="12"/>
    </row>
    <row r="7" spans="2:25" x14ac:dyDescent="0.25">
      <c r="B7" s="22"/>
      <c r="C7" s="24"/>
      <c r="D7" s="22"/>
      <c r="E7" s="24"/>
      <c r="G7" s="22"/>
      <c r="H7" s="24"/>
      <c r="I7" s="22"/>
      <c r="J7" s="24"/>
      <c r="L7" s="22"/>
      <c r="M7" s="24"/>
      <c r="N7" s="22"/>
      <c r="O7" s="24"/>
      <c r="Q7" s="29"/>
      <c r="R7" s="29"/>
      <c r="T7" s="10"/>
      <c r="U7" s="11"/>
      <c r="V7" s="11"/>
      <c r="W7" s="11"/>
      <c r="X7" s="11"/>
      <c r="Y7" s="12"/>
    </row>
    <row r="8" spans="2:25" x14ac:dyDescent="0.25">
      <c r="T8" s="10"/>
      <c r="U8" s="11"/>
      <c r="V8" s="11"/>
      <c r="W8" s="11"/>
      <c r="X8" s="11"/>
      <c r="Y8" s="12"/>
    </row>
    <row r="9" spans="2:25" x14ac:dyDescent="0.25">
      <c r="B9" s="25">
        <v>51.507800000000003</v>
      </c>
      <c r="C9" s="18">
        <f>RADIANS(B9)</f>
        <v>0.89898070045873535</v>
      </c>
      <c r="D9" s="25">
        <v>-0.12790000000000001</v>
      </c>
      <c r="E9" s="18">
        <f>RADIANS(D9)</f>
        <v>-2.2322761133007477E-3</v>
      </c>
      <c r="G9" s="26">
        <v>45</v>
      </c>
      <c r="H9" s="18">
        <f>RADIANS(G9)</f>
        <v>0.78539816339744828</v>
      </c>
      <c r="I9" s="26">
        <v>1000</v>
      </c>
      <c r="J9">
        <f>I9/6371000</f>
        <v>1.5696123057604771E-4</v>
      </c>
      <c r="L9" s="2">
        <f>DEGREES(M9)</f>
        <v>51.514158720209352</v>
      </c>
      <c r="M9" s="6">
        <f>ASIN(SIN(C9)*COS(J9)+COS(C9)*SIN(J9)*COS(H9))</f>
        <v>0.89909168106260151</v>
      </c>
      <c r="N9" s="2">
        <f>DEGREES(O9)</f>
        <v>-0.11768154072412115</v>
      </c>
      <c r="O9" s="6">
        <f>E9+ATAN2(COS(J9)-SIN(C9)*SIN(M9),SIN(H9)*SIN(J9)*COS(C9))</f>
        <v>-2.0539303544557059E-3</v>
      </c>
      <c r="Q9" s="32">
        <f>COS(RADIANS(G9-90))*I9</f>
        <v>707.10678118654755</v>
      </c>
      <c r="R9" s="32">
        <f>SIN(RADIANS(90-G9))*I9</f>
        <v>707.10678118654744</v>
      </c>
      <c r="T9" s="13"/>
      <c r="U9" s="14"/>
      <c r="V9" s="14"/>
      <c r="W9" s="14"/>
      <c r="X9" s="14"/>
      <c r="Y9" s="15"/>
    </row>
    <row r="20" spans="2:18" x14ac:dyDescent="0.25">
      <c r="B20" s="16" t="s">
        <v>1</v>
      </c>
      <c r="L20" s="16" t="s">
        <v>32</v>
      </c>
    </row>
    <row r="21" spans="2:18" x14ac:dyDescent="0.25">
      <c r="B21" s="64" t="s">
        <v>12</v>
      </c>
      <c r="C21" s="64"/>
      <c r="D21" s="64" t="s">
        <v>13</v>
      </c>
      <c r="E21" s="65"/>
      <c r="G21" s="64" t="s">
        <v>11</v>
      </c>
      <c r="H21" s="64"/>
      <c r="I21" s="64" t="s">
        <v>14</v>
      </c>
      <c r="J21" s="64"/>
      <c r="L21" s="64" t="s">
        <v>12</v>
      </c>
      <c r="M21" s="64"/>
      <c r="N21" s="64" t="s">
        <v>13</v>
      </c>
      <c r="O21" s="65"/>
      <c r="Q21" s="64" t="s">
        <v>16</v>
      </c>
      <c r="R21" s="65"/>
    </row>
    <row r="22" spans="2:18" x14ac:dyDescent="0.25">
      <c r="B22" s="21" t="s">
        <v>2</v>
      </c>
      <c r="C22" s="23" t="s">
        <v>8</v>
      </c>
      <c r="D22" s="21" t="s">
        <v>2</v>
      </c>
      <c r="E22" s="23" t="s">
        <v>8</v>
      </c>
      <c r="G22" s="21" t="s">
        <v>2</v>
      </c>
      <c r="H22" s="23" t="s">
        <v>8</v>
      </c>
      <c r="I22" s="21" t="s">
        <v>15</v>
      </c>
      <c r="J22" s="23" t="s">
        <v>10</v>
      </c>
      <c r="L22" s="21" t="s">
        <v>2</v>
      </c>
      <c r="M22" s="23" t="s">
        <v>8</v>
      </c>
      <c r="N22" s="21" t="s">
        <v>2</v>
      </c>
      <c r="O22" s="23" t="s">
        <v>8</v>
      </c>
      <c r="Q22" s="28" t="s">
        <v>15</v>
      </c>
      <c r="R22" s="28" t="s">
        <v>15</v>
      </c>
    </row>
    <row r="23" spans="2:18" x14ac:dyDescent="0.25">
      <c r="B23" s="22"/>
      <c r="C23" s="24"/>
      <c r="D23" s="22"/>
      <c r="E23" s="24"/>
      <c r="G23" s="22"/>
      <c r="H23" s="24"/>
      <c r="I23" s="22"/>
      <c r="J23" s="24"/>
      <c r="L23" s="22"/>
      <c r="M23" s="24"/>
      <c r="N23" s="22"/>
      <c r="O23" s="24"/>
      <c r="Q23" s="29"/>
      <c r="R23" s="29"/>
    </row>
    <row r="25" spans="2:18" x14ac:dyDescent="0.25">
      <c r="B25" s="30">
        <f>B9</f>
        <v>51.507800000000003</v>
      </c>
      <c r="C25" s="18">
        <f>RADIANS(B25)</f>
        <v>0.89898070045873535</v>
      </c>
      <c r="D25" s="30">
        <f>D9</f>
        <v>-0.12790000000000001</v>
      </c>
      <c r="E25" s="18">
        <f>RADIANS(D25)</f>
        <v>-2.2322761133007477E-3</v>
      </c>
      <c r="G25" s="26">
        <v>50</v>
      </c>
      <c r="H25" s="18">
        <f>RADIANS(G25)</f>
        <v>0.87266462599716477</v>
      </c>
      <c r="I25" s="26">
        <v>600</v>
      </c>
      <c r="J25">
        <f>I25/6371000</f>
        <v>9.4176738345628629E-5</v>
      </c>
      <c r="L25" s="2">
        <f>DEGREES(M25)</f>
        <v>51.511268249193982</v>
      </c>
      <c r="M25" s="6">
        <f>ASIN(SIN(C25)*COS(J25)+COS(C25)*SIN(J25)*COS(H25))</f>
        <v>0.89904123282644988</v>
      </c>
      <c r="N25" s="2">
        <f>DEGREES(O25)</f>
        <v>-0.12125831802100809</v>
      </c>
      <c r="O25" s="6">
        <f>E25+ATAN2(COS(J25)-SIN(C25)*SIN(M25),SIN(H25)*SIN(J25)*COS(C25))</f>
        <v>-2.1163568948969658E-3</v>
      </c>
      <c r="Q25" s="32">
        <f>COS(RADIANS(G25-90))*I25</f>
        <v>459.62666587138682</v>
      </c>
      <c r="R25" s="32">
        <f>SIN(RADIANS(90-G25))*I25</f>
        <v>385.67256581192356</v>
      </c>
    </row>
    <row r="30" spans="2:18" x14ac:dyDescent="0.25">
      <c r="Q30" s="20" t="s">
        <v>17</v>
      </c>
      <c r="R30" s="20" t="s">
        <v>18</v>
      </c>
    </row>
    <row r="31" spans="2:18" x14ac:dyDescent="0.25">
      <c r="P31" s="31">
        <v>0</v>
      </c>
      <c r="Q31" s="4">
        <v>0</v>
      </c>
      <c r="R31" s="4">
        <v>0</v>
      </c>
    </row>
    <row r="32" spans="2:18" x14ac:dyDescent="0.25">
      <c r="P32">
        <v>1</v>
      </c>
      <c r="Q32" s="4">
        <f>Q9</f>
        <v>707.10678118654755</v>
      </c>
      <c r="R32" s="4">
        <f>R9</f>
        <v>707.10678118654744</v>
      </c>
    </row>
    <row r="33" spans="16:18" x14ac:dyDescent="0.25">
      <c r="P33">
        <v>2</v>
      </c>
      <c r="Q33" s="4">
        <f>Q25</f>
        <v>459.62666587138682</v>
      </c>
      <c r="R33" s="4">
        <f>R25</f>
        <v>385.67256581192356</v>
      </c>
    </row>
    <row r="34" spans="16:18" x14ac:dyDescent="0.25">
      <c r="Q34" s="4"/>
      <c r="R34" s="4"/>
    </row>
  </sheetData>
  <mergeCells count="14">
    <mergeCell ref="N21:O21"/>
    <mergeCell ref="Q21:R21"/>
    <mergeCell ref="Q5:R5"/>
    <mergeCell ref="B21:C21"/>
    <mergeCell ref="D21:E21"/>
    <mergeCell ref="G21:H21"/>
    <mergeCell ref="I21:J21"/>
    <mergeCell ref="L21:M21"/>
    <mergeCell ref="B5:C5"/>
    <mergeCell ref="D5:E5"/>
    <mergeCell ref="G5:H5"/>
    <mergeCell ref="I5:J5"/>
    <mergeCell ref="L5:M5"/>
    <mergeCell ref="N5:O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Y9"/>
  <sheetViews>
    <sheetView zoomScaleNormal="100" workbookViewId="0">
      <selection activeCell="B14" sqref="B14"/>
    </sheetView>
  </sheetViews>
  <sheetFormatPr defaultRowHeight="15" x14ac:dyDescent="0.25"/>
  <cols>
    <col min="1" max="1" width="5.28515625" customWidth="1"/>
    <col min="2" max="2" width="13" bestFit="1" customWidth="1"/>
    <col min="4" max="4" width="10.85546875" customWidth="1"/>
    <col min="6" max="6" width="5.85546875" customWidth="1"/>
    <col min="7" max="7" width="10.5703125" customWidth="1"/>
    <col min="9" max="9" width="10.28515625" customWidth="1"/>
    <col min="11" max="11" width="5.85546875" customWidth="1"/>
    <col min="12" max="13" width="10.7109375" customWidth="1"/>
    <col min="14" max="14" width="10.28515625" customWidth="1"/>
    <col min="15" max="15" width="10.140625" customWidth="1"/>
    <col min="16" max="16" width="6.140625" customWidth="1"/>
  </cols>
  <sheetData>
    <row r="1" spans="2:25" x14ac:dyDescent="0.25">
      <c r="B1" s="5"/>
      <c r="C1" s="5"/>
    </row>
    <row r="2" spans="2:25" ht="31.5" x14ac:dyDescent="0.5">
      <c r="B2" s="35" t="s">
        <v>20</v>
      </c>
      <c r="C2" s="5"/>
    </row>
    <row r="3" spans="2:25" x14ac:dyDescent="0.25">
      <c r="B3" s="5"/>
      <c r="C3" s="5"/>
    </row>
    <row r="4" spans="2:25" x14ac:dyDescent="0.25">
      <c r="B4" s="16" t="s">
        <v>1</v>
      </c>
      <c r="C4" s="5"/>
      <c r="G4" s="16" t="s">
        <v>31</v>
      </c>
    </row>
    <row r="5" spans="2:25" x14ac:dyDescent="0.25">
      <c r="B5" s="64" t="s">
        <v>12</v>
      </c>
      <c r="C5" s="64"/>
      <c r="D5" s="64" t="s">
        <v>13</v>
      </c>
      <c r="E5" s="65"/>
      <c r="G5" s="64" t="s">
        <v>12</v>
      </c>
      <c r="H5" s="64"/>
      <c r="I5" s="64" t="s">
        <v>13</v>
      </c>
      <c r="J5" s="65"/>
      <c r="L5" s="64"/>
      <c r="M5" s="64"/>
      <c r="N5" s="66" t="s">
        <v>11</v>
      </c>
      <c r="O5" s="66"/>
      <c r="Q5" s="7"/>
      <c r="R5" s="8"/>
      <c r="S5" s="8"/>
      <c r="T5" s="8"/>
      <c r="U5" s="8"/>
      <c r="V5" s="8"/>
      <c r="W5" s="8"/>
      <c r="X5" s="8"/>
      <c r="Y5" s="9"/>
    </row>
    <row r="6" spans="2:25" x14ac:dyDescent="0.25">
      <c r="B6" s="21" t="s">
        <v>2</v>
      </c>
      <c r="C6" s="23" t="s">
        <v>8</v>
      </c>
      <c r="D6" s="21" t="s">
        <v>2</v>
      </c>
      <c r="E6" s="23" t="s">
        <v>8</v>
      </c>
      <c r="G6" s="21" t="s">
        <v>2</v>
      </c>
      <c r="H6" s="23" t="s">
        <v>8</v>
      </c>
      <c r="I6" s="21" t="s">
        <v>2</v>
      </c>
      <c r="J6" s="23" t="s">
        <v>8</v>
      </c>
      <c r="L6" s="21" t="s">
        <v>8</v>
      </c>
      <c r="M6" s="23" t="s">
        <v>8</v>
      </c>
      <c r="N6" s="21" t="s">
        <v>2</v>
      </c>
      <c r="O6" s="23" t="s">
        <v>8</v>
      </c>
      <c r="Q6" s="10"/>
      <c r="R6" s="11"/>
      <c r="S6" s="11"/>
      <c r="T6" s="11"/>
      <c r="U6" s="11"/>
      <c r="V6" s="11"/>
      <c r="W6" s="11"/>
      <c r="X6" s="11"/>
      <c r="Y6" s="12"/>
    </row>
    <row r="7" spans="2:25" x14ac:dyDescent="0.25">
      <c r="B7" s="22"/>
      <c r="C7" s="24"/>
      <c r="D7" s="22"/>
      <c r="E7" s="24"/>
      <c r="G7" s="22"/>
      <c r="H7" s="24"/>
      <c r="I7" s="22"/>
      <c r="J7" s="24"/>
      <c r="L7" s="22"/>
      <c r="M7" s="24"/>
      <c r="N7" s="22"/>
      <c r="O7" s="24"/>
      <c r="Q7" s="10"/>
      <c r="R7" s="11"/>
      <c r="S7" s="11"/>
      <c r="T7" s="11"/>
      <c r="U7" s="11"/>
      <c r="V7" s="11"/>
      <c r="W7" s="11"/>
      <c r="X7" s="11"/>
      <c r="Y7" s="12"/>
    </row>
    <row r="8" spans="2:25" x14ac:dyDescent="0.25">
      <c r="B8" s="5"/>
      <c r="C8" s="5"/>
      <c r="N8" s="5"/>
      <c r="O8" s="5"/>
      <c r="Q8" s="10"/>
      <c r="R8" s="11"/>
      <c r="S8" s="11"/>
      <c r="T8" s="11"/>
      <c r="U8" s="11"/>
      <c r="V8" s="11"/>
      <c r="W8" s="11"/>
      <c r="X8" s="11"/>
      <c r="Y8" s="12"/>
    </row>
    <row r="9" spans="2:25" x14ac:dyDescent="0.25">
      <c r="B9" s="25">
        <v>51.507800000000003</v>
      </c>
      <c r="C9" s="18">
        <f>RADIANS(B9)</f>
        <v>0.89898070045873535</v>
      </c>
      <c r="D9" s="25">
        <v>-0.12790000000000001</v>
      </c>
      <c r="E9" s="18">
        <f>RADIANS(D9)</f>
        <v>-2.2322761133007477E-3</v>
      </c>
      <c r="G9" s="34">
        <f>Waypoint!L9</f>
        <v>51.514158720209352</v>
      </c>
      <c r="H9" s="6">
        <f>RADIANS(G9)</f>
        <v>0.89909168106260162</v>
      </c>
      <c r="I9" s="34">
        <f>Waypoint!N9</f>
        <v>-0.11768154072412115</v>
      </c>
      <c r="J9" s="6">
        <f>RADIANS(I9)</f>
        <v>-2.0539303544557059E-3</v>
      </c>
      <c r="L9">
        <f>H9-C9</f>
        <v>1.1098060386627306E-4</v>
      </c>
      <c r="M9">
        <f>J9-E9</f>
        <v>1.7834575884504182E-4</v>
      </c>
      <c r="N9" s="60">
        <f>DEGREES(O9)</f>
        <v>44.999999999977042</v>
      </c>
      <c r="O9">
        <f>ATAN2(COS(C9)*SIN(H9)-SIN(C9)*COS(H9)*COS(M9),SIN(M9)*COS(H9))</f>
        <v>0.7853981633970476</v>
      </c>
      <c r="Q9" s="13"/>
      <c r="R9" s="14"/>
      <c r="S9" s="14"/>
      <c r="T9" s="14"/>
      <c r="U9" s="14"/>
      <c r="V9" s="14"/>
      <c r="W9" s="14"/>
      <c r="X9" s="14"/>
      <c r="Y9" s="15"/>
    </row>
  </sheetData>
  <mergeCells count="6">
    <mergeCell ref="L5:M5"/>
    <mergeCell ref="B5:C5"/>
    <mergeCell ref="D5:E5"/>
    <mergeCell ref="N5:O5"/>
    <mergeCell ref="G5:H5"/>
    <mergeCell ref="I5:J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W32"/>
  <sheetViews>
    <sheetView zoomScaleNormal="100" workbookViewId="0">
      <selection activeCell="E11" sqref="E11"/>
    </sheetView>
  </sheetViews>
  <sheetFormatPr defaultRowHeight="15" x14ac:dyDescent="0.25"/>
  <cols>
    <col min="1" max="1" width="4.42578125" customWidth="1"/>
    <col min="2" max="2" width="16.7109375" bestFit="1" customWidth="1"/>
    <col min="3" max="3" width="12" bestFit="1" customWidth="1"/>
    <col min="4" max="4" width="9.28515625" bestFit="1" customWidth="1"/>
    <col min="5" max="5" width="12" bestFit="1" customWidth="1"/>
    <col min="6" max="6" width="4.140625" customWidth="1"/>
    <col min="7" max="8" width="11" bestFit="1" customWidth="1"/>
    <col min="9" max="10" width="12" bestFit="1" customWidth="1"/>
    <col min="11" max="11" width="3.7109375" customWidth="1"/>
    <col min="12" max="13" width="12" bestFit="1" customWidth="1"/>
    <col min="14" max="14" width="13.140625" bestFit="1" customWidth="1"/>
    <col min="15" max="16" width="15.140625" bestFit="1" customWidth="1"/>
    <col min="17" max="17" width="3.5703125" customWidth="1"/>
  </cols>
  <sheetData>
    <row r="1" spans="2:23" x14ac:dyDescent="0.25">
      <c r="B1" s="5"/>
      <c r="C1" s="5"/>
    </row>
    <row r="2" spans="2:23" ht="31.5" x14ac:dyDescent="0.5">
      <c r="B2" s="35" t="s">
        <v>21</v>
      </c>
      <c r="C2" s="5"/>
    </row>
    <row r="3" spans="2:23" x14ac:dyDescent="0.25">
      <c r="B3" s="5"/>
      <c r="C3" s="5"/>
    </row>
    <row r="4" spans="2:23" x14ac:dyDescent="0.25">
      <c r="B4" s="16" t="s">
        <v>1</v>
      </c>
      <c r="C4" s="5"/>
      <c r="G4" s="16" t="s">
        <v>31</v>
      </c>
    </row>
    <row r="5" spans="2:23" x14ac:dyDescent="0.25">
      <c r="B5" s="64" t="s">
        <v>12</v>
      </c>
      <c r="C5" s="64"/>
      <c r="D5" s="64" t="s">
        <v>13</v>
      </c>
      <c r="E5" s="65"/>
      <c r="G5" s="64" t="s">
        <v>12</v>
      </c>
      <c r="H5" s="64"/>
      <c r="I5" s="64" t="s">
        <v>13</v>
      </c>
      <c r="J5" s="65"/>
      <c r="L5" s="64"/>
      <c r="M5" s="64"/>
      <c r="N5" s="23"/>
      <c r="O5" s="66" t="s">
        <v>35</v>
      </c>
      <c r="P5" s="66"/>
      <c r="R5" s="7"/>
      <c r="S5" s="8"/>
      <c r="T5" s="8"/>
      <c r="U5" s="8"/>
      <c r="V5" s="8"/>
      <c r="W5" s="9"/>
    </row>
    <row r="6" spans="2:23" x14ac:dyDescent="0.25">
      <c r="B6" s="21" t="s">
        <v>2</v>
      </c>
      <c r="C6" s="23" t="s">
        <v>8</v>
      </c>
      <c r="D6" s="21" t="s">
        <v>2</v>
      </c>
      <c r="E6" s="23" t="s">
        <v>8</v>
      </c>
      <c r="G6" s="21" t="s">
        <v>2</v>
      </c>
      <c r="H6" s="23" t="s">
        <v>8</v>
      </c>
      <c r="I6" s="21" t="s">
        <v>2</v>
      </c>
      <c r="J6" s="23" t="s">
        <v>8</v>
      </c>
      <c r="L6" s="21" t="s">
        <v>8</v>
      </c>
      <c r="M6" s="23" t="s">
        <v>8</v>
      </c>
      <c r="N6" s="21"/>
      <c r="O6" s="21" t="s">
        <v>15</v>
      </c>
      <c r="P6" s="23" t="s">
        <v>10</v>
      </c>
      <c r="R6" s="10"/>
      <c r="S6" s="11"/>
      <c r="T6" s="11"/>
      <c r="U6" s="11"/>
      <c r="V6" s="11"/>
      <c r="W6" s="12"/>
    </row>
    <row r="7" spans="2:23" x14ac:dyDescent="0.25">
      <c r="B7" s="22"/>
      <c r="C7" s="24"/>
      <c r="D7" s="22"/>
      <c r="E7" s="24"/>
      <c r="G7" s="22"/>
      <c r="H7" s="24"/>
      <c r="I7" s="22"/>
      <c r="J7" s="24"/>
      <c r="L7" s="22"/>
      <c r="M7" s="24"/>
      <c r="N7" s="22"/>
      <c r="O7" s="22"/>
      <c r="P7" s="24"/>
      <c r="R7" s="10"/>
      <c r="S7" s="11"/>
      <c r="T7" s="11"/>
      <c r="U7" s="11"/>
      <c r="V7" s="11"/>
      <c r="W7" s="12"/>
    </row>
    <row r="8" spans="2:23" x14ac:dyDescent="0.25">
      <c r="B8" s="5"/>
      <c r="C8" s="5"/>
      <c r="O8" s="5"/>
      <c r="P8" s="5"/>
      <c r="R8" s="10"/>
      <c r="S8" s="11"/>
      <c r="T8" s="11"/>
      <c r="U8" s="11"/>
      <c r="V8" s="11"/>
      <c r="W8" s="12"/>
    </row>
    <row r="9" spans="2:23" x14ac:dyDescent="0.25">
      <c r="B9" s="25">
        <v>51.507800000000003</v>
      </c>
      <c r="C9" s="18">
        <f>RADIANS(B9)</f>
        <v>0.89898070045873535</v>
      </c>
      <c r="D9" s="25">
        <v>-0.12790000000000001</v>
      </c>
      <c r="E9" s="18">
        <f>RADIANS(D9)</f>
        <v>-2.2322761133007477E-3</v>
      </c>
      <c r="G9" s="34">
        <f>Waypoint!L9</f>
        <v>51.514158720209352</v>
      </c>
      <c r="H9" s="6">
        <f>RADIANS(G9)</f>
        <v>0.89909168106260162</v>
      </c>
      <c r="I9" s="34">
        <f>Waypoint!N9</f>
        <v>-0.11768154072412115</v>
      </c>
      <c r="J9" s="6">
        <f>RADIANS(I9)</f>
        <v>-2.0539303544557059E-3</v>
      </c>
      <c r="L9">
        <f>H9-C9</f>
        <v>1.1098060386627306E-4</v>
      </c>
      <c r="M9">
        <f>J9-E9</f>
        <v>1.7834575884504182E-4</v>
      </c>
      <c r="N9">
        <f>SIN(L9/2)^2+COS(C9)*COS(H9)*SIN(M9/2)^2</f>
        <v>6.159206963346463E-9</v>
      </c>
      <c r="O9" s="46">
        <f>6371000*P9</f>
        <v>1000.0000000004005</v>
      </c>
      <c r="P9" s="19">
        <f>2*ATAN2(SQRT(1-N9),SQRT(N9))</f>
        <v>1.5696123057611059E-4</v>
      </c>
      <c r="R9" s="13"/>
      <c r="S9" s="14"/>
      <c r="T9" s="14"/>
      <c r="U9" s="14"/>
      <c r="V9" s="14"/>
      <c r="W9" s="15"/>
    </row>
    <row r="10" spans="2:23" x14ac:dyDescent="0.25">
      <c r="O10" s="47"/>
      <c r="P10" s="5"/>
    </row>
    <row r="11" spans="2:23" x14ac:dyDescent="0.25">
      <c r="O11" s="47"/>
      <c r="P11" s="5"/>
    </row>
    <row r="12" spans="2:23" x14ac:dyDescent="0.25">
      <c r="O12" s="47"/>
      <c r="P12" s="5"/>
    </row>
    <row r="13" spans="2:23" x14ac:dyDescent="0.25">
      <c r="O13" s="47"/>
      <c r="P13" s="5"/>
    </row>
    <row r="14" spans="2:23" x14ac:dyDescent="0.25">
      <c r="O14" s="47"/>
      <c r="P14" s="5"/>
    </row>
    <row r="15" spans="2:23" x14ac:dyDescent="0.25">
      <c r="B15" t="s">
        <v>37</v>
      </c>
      <c r="O15" s="47"/>
      <c r="P15" s="5"/>
    </row>
    <row r="16" spans="2:23" x14ac:dyDescent="0.25">
      <c r="O16" s="1"/>
    </row>
    <row r="17" spans="2:16" x14ac:dyDescent="0.25">
      <c r="N17" s="5" t="s">
        <v>22</v>
      </c>
      <c r="O17" s="1"/>
    </row>
    <row r="18" spans="2:16" x14ac:dyDescent="0.25">
      <c r="B18" s="41" t="s">
        <v>5</v>
      </c>
      <c r="C18" s="38">
        <f>COS(C9)*COS(E9)</f>
        <v>0.62240653922779743</v>
      </c>
      <c r="G18" s="41" t="s">
        <v>5</v>
      </c>
      <c r="H18" s="38">
        <f>COS(H9)*COS(J9)</f>
        <v>0.62231990974046836</v>
      </c>
      <c r="L18" s="41" t="s">
        <v>5</v>
      </c>
      <c r="M18" s="38">
        <f>C18*H18</f>
        <v>0.38733598131412017</v>
      </c>
      <c r="N18" s="37">
        <f>M18+M19+M20</f>
        <v>0.99999998768158616</v>
      </c>
      <c r="O18" s="46">
        <f>6371000*P18</f>
        <v>999.99999666440158</v>
      </c>
      <c r="P18">
        <f>ACOS(N18)</f>
        <v>1.5696123005248808E-4</v>
      </c>
    </row>
    <row r="19" spans="2:16" x14ac:dyDescent="0.25">
      <c r="B19" s="41" t="s">
        <v>6</v>
      </c>
      <c r="C19" s="36">
        <f>SIN(E9)*COS(C9)</f>
        <v>-1.38938555807681E-3</v>
      </c>
      <c r="G19" s="41" t="s">
        <v>6</v>
      </c>
      <c r="H19" s="36">
        <f>SIN(J9)*COS(H9)</f>
        <v>-1.2782035502211608E-3</v>
      </c>
      <c r="L19" s="41" t="s">
        <v>6</v>
      </c>
      <c r="M19" s="36">
        <f>C19*H19</f>
        <v>1.7759175529597874E-6</v>
      </c>
      <c r="O19" s="1"/>
    </row>
    <row r="20" spans="2:16" x14ac:dyDescent="0.25">
      <c r="B20" s="41" t="s">
        <v>7</v>
      </c>
      <c r="C20" s="39">
        <f>SIN(C9)</f>
        <v>0.78269289605454273</v>
      </c>
      <c r="G20" s="41" t="s">
        <v>7</v>
      </c>
      <c r="H20" s="39">
        <f>SIN(H9)</f>
        <v>0.78276196645998297</v>
      </c>
      <c r="L20" s="41" t="s">
        <v>7</v>
      </c>
      <c r="M20" s="39">
        <f>C20*H20</f>
        <v>0.61266223044991297</v>
      </c>
      <c r="O20" s="1"/>
    </row>
    <row r="21" spans="2:16" x14ac:dyDescent="0.25">
      <c r="O21" s="1"/>
    </row>
    <row r="22" spans="2:16" x14ac:dyDescent="0.25">
      <c r="O22" s="1"/>
    </row>
    <row r="23" spans="2:16" x14ac:dyDescent="0.25">
      <c r="O23" s="1"/>
    </row>
    <row r="24" spans="2:16" x14ac:dyDescent="0.25">
      <c r="N24" t="s">
        <v>23</v>
      </c>
      <c r="O24" s="1"/>
    </row>
    <row r="25" spans="2:16" x14ac:dyDescent="0.25">
      <c r="L25" s="41" t="s">
        <v>5</v>
      </c>
      <c r="M25" s="38">
        <f>C19*H20-C20*H19</f>
        <v>-8.7117333141505972E-5</v>
      </c>
      <c r="N25" s="37">
        <f>SQRT(M25^2+M26^2+M27^2)</f>
        <v>1.5696122993160902E-4</v>
      </c>
      <c r="O25" s="46">
        <f>6371000*P25</f>
        <v>1000.0000000004188</v>
      </c>
      <c r="P25">
        <f>ASIN(N25)</f>
        <v>1.5696123057611346E-4</v>
      </c>
    </row>
    <row r="26" spans="2:16" x14ac:dyDescent="0.25">
      <c r="L26" s="41" t="s">
        <v>6</v>
      </c>
      <c r="M26" s="36">
        <f>C20*H18-C18*H20</f>
        <v>-1.1079415633441503E-4</v>
      </c>
      <c r="O26" s="1"/>
    </row>
    <row r="27" spans="2:16" x14ac:dyDescent="0.25">
      <c r="L27" s="41" t="s">
        <v>7</v>
      </c>
      <c r="M27" s="39">
        <f>C18*H19-C19*H18</f>
        <v>6.9080046975233717E-5</v>
      </c>
      <c r="O27" s="1"/>
    </row>
    <row r="28" spans="2:16" x14ac:dyDescent="0.25">
      <c r="O28" s="1"/>
    </row>
    <row r="29" spans="2:16" x14ac:dyDescent="0.25">
      <c r="O29" s="1"/>
    </row>
    <row r="30" spans="2:16" x14ac:dyDescent="0.25">
      <c r="N30" t="s">
        <v>24</v>
      </c>
      <c r="O30" s="1"/>
    </row>
    <row r="31" spans="2:16" x14ac:dyDescent="0.25">
      <c r="N31">
        <f>N25/N18</f>
        <v>1.5696123186512243E-4</v>
      </c>
      <c r="O31" s="46">
        <f t="shared" ref="O31" si="0">6371000*P31</f>
        <v>1000.0000000004188</v>
      </c>
      <c r="P31">
        <f>ATAN(N31)</f>
        <v>1.5696123057611346E-4</v>
      </c>
    </row>
    <row r="32" spans="2:16" x14ac:dyDescent="0.25">
      <c r="O32" s="1"/>
    </row>
  </sheetData>
  <mergeCells count="6">
    <mergeCell ref="O5:P5"/>
    <mergeCell ref="B5:C5"/>
    <mergeCell ref="D5:E5"/>
    <mergeCell ref="G5:H5"/>
    <mergeCell ref="I5:J5"/>
    <mergeCell ref="L5:M5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B117"/>
  <sheetViews>
    <sheetView topLeftCell="A3" zoomScaleNormal="100" workbookViewId="0">
      <selection activeCell="A9" sqref="A9"/>
    </sheetView>
  </sheetViews>
  <sheetFormatPr defaultRowHeight="15" x14ac:dyDescent="0.25"/>
  <cols>
    <col min="1" max="1" width="3.7109375" customWidth="1"/>
    <col min="2" max="2" width="8.28515625" customWidth="1"/>
    <col min="3" max="3" width="14" customWidth="1"/>
    <col min="4" max="4" width="10.140625" customWidth="1"/>
    <col min="5" max="5" width="10.85546875" customWidth="1"/>
    <col min="6" max="6" width="10.7109375" customWidth="1"/>
    <col min="7" max="7" width="11.5703125" customWidth="1"/>
    <col min="8" max="10" width="11.28515625" customWidth="1"/>
    <col min="11" max="11" width="12.7109375" customWidth="1"/>
    <col min="12" max="12" width="3.85546875" customWidth="1"/>
    <col min="13" max="15" width="10.5703125" customWidth="1"/>
    <col min="16" max="16" width="11.140625" customWidth="1"/>
    <col min="17" max="17" width="12.5703125" customWidth="1"/>
    <col min="18" max="18" width="4.42578125" customWidth="1"/>
    <col min="19" max="19" width="11.5703125" customWidth="1"/>
    <col min="20" max="20" width="11" customWidth="1"/>
    <col min="25" max="28" width="11.28515625" customWidth="1"/>
  </cols>
  <sheetData>
    <row r="1" spans="2:28" x14ac:dyDescent="0.25">
      <c r="C1" s="5"/>
      <c r="D1" s="5"/>
    </row>
    <row r="2" spans="2:28" ht="31.5" x14ac:dyDescent="0.5">
      <c r="B2" s="35" t="s">
        <v>25</v>
      </c>
      <c r="C2" s="5"/>
      <c r="D2" s="5"/>
    </row>
    <row r="3" spans="2:28" x14ac:dyDescent="0.25">
      <c r="C3" s="5"/>
      <c r="D3" s="5"/>
    </row>
    <row r="4" spans="2:28" x14ac:dyDescent="0.25">
      <c r="C4" s="16" t="s">
        <v>1</v>
      </c>
      <c r="D4" s="5"/>
      <c r="H4" s="16" t="s">
        <v>31</v>
      </c>
    </row>
    <row r="5" spans="2:28" x14ac:dyDescent="0.25">
      <c r="C5" s="64" t="s">
        <v>12</v>
      </c>
      <c r="D5" s="64"/>
      <c r="E5" s="64" t="s">
        <v>13</v>
      </c>
      <c r="F5" s="65"/>
      <c r="H5" s="64" t="s">
        <v>12</v>
      </c>
      <c r="I5" s="64"/>
      <c r="J5" s="64" t="s">
        <v>13</v>
      </c>
      <c r="K5" s="65"/>
      <c r="M5" s="64"/>
      <c r="N5" s="64"/>
      <c r="O5" s="23"/>
      <c r="P5" s="64" t="s">
        <v>14</v>
      </c>
      <c r="Q5" s="64"/>
      <c r="S5" s="23"/>
      <c r="Y5" s="64" t="s">
        <v>12</v>
      </c>
      <c r="Z5" s="64"/>
      <c r="AA5" s="64" t="s">
        <v>13</v>
      </c>
      <c r="AB5" s="65"/>
    </row>
    <row r="6" spans="2:28" x14ac:dyDescent="0.25">
      <c r="C6" s="21" t="s">
        <v>2</v>
      </c>
      <c r="D6" s="23" t="s">
        <v>8</v>
      </c>
      <c r="E6" s="21" t="s">
        <v>2</v>
      </c>
      <c r="F6" s="23" t="s">
        <v>8</v>
      </c>
      <c r="H6" s="21" t="s">
        <v>2</v>
      </c>
      <c r="I6" s="23" t="s">
        <v>8</v>
      </c>
      <c r="J6" s="21" t="s">
        <v>2</v>
      </c>
      <c r="K6" s="23" t="s">
        <v>8</v>
      </c>
      <c r="M6" s="21" t="s">
        <v>8</v>
      </c>
      <c r="N6" s="23" t="s">
        <v>8</v>
      </c>
      <c r="O6" s="21"/>
      <c r="P6" s="21" t="s">
        <v>15</v>
      </c>
      <c r="Q6" s="23" t="s">
        <v>10</v>
      </c>
      <c r="S6" s="23" t="s">
        <v>26</v>
      </c>
      <c r="T6" s="50" t="s">
        <v>3</v>
      </c>
      <c r="U6" s="50" t="s">
        <v>4</v>
      </c>
      <c r="V6" s="51" t="s">
        <v>5</v>
      </c>
      <c r="W6" s="52">
        <f>T9*COS(D9)*COS(F9)+U9*COS(I9)*COS(K9)</f>
        <v>0.62239787696906501</v>
      </c>
      <c r="Y6" s="21" t="s">
        <v>2</v>
      </c>
      <c r="Z6" s="23" t="s">
        <v>8</v>
      </c>
      <c r="AA6" s="21" t="s">
        <v>2</v>
      </c>
      <c r="AB6" s="23" t="s">
        <v>8</v>
      </c>
    </row>
    <row r="7" spans="2:28" x14ac:dyDescent="0.25">
      <c r="C7" s="22"/>
      <c r="D7" s="24"/>
      <c r="E7" s="22"/>
      <c r="F7" s="24"/>
      <c r="H7" s="22"/>
      <c r="I7" s="24"/>
      <c r="J7" s="22"/>
      <c r="K7" s="24"/>
      <c r="M7" s="22"/>
      <c r="N7" s="24"/>
      <c r="O7" s="22"/>
      <c r="P7" s="22"/>
      <c r="Q7" s="24"/>
      <c r="S7" s="24"/>
      <c r="V7" s="51" t="s">
        <v>6</v>
      </c>
      <c r="W7" s="53">
        <f>T9*COS(D9)*SIN(F9)+U9*COS(I9)*SIN(K9)</f>
        <v>-1.3782673587864015E-3</v>
      </c>
      <c r="Y7" s="22"/>
      <c r="Z7" s="24"/>
      <c r="AA7" s="22"/>
      <c r="AB7" s="24"/>
    </row>
    <row r="8" spans="2:28" x14ac:dyDescent="0.25">
      <c r="C8" s="5"/>
      <c r="D8" s="5"/>
      <c r="P8" s="5"/>
      <c r="Q8" s="5"/>
      <c r="V8" s="51" t="s">
        <v>7</v>
      </c>
      <c r="W8" s="54">
        <f>T9*SIN(D9)+U9*SIN(I9)</f>
        <v>0.7826998039628531</v>
      </c>
    </row>
    <row r="9" spans="2:28" x14ac:dyDescent="0.25">
      <c r="C9" s="25">
        <v>51.507800000000003</v>
      </c>
      <c r="D9" s="18">
        <f>RADIANS(C9)</f>
        <v>0.89898070045873535</v>
      </c>
      <c r="E9" s="25">
        <v>-0.12790000000000001</v>
      </c>
      <c r="F9" s="18">
        <f>RADIANS(E9)</f>
        <v>-2.2322761133007477E-3</v>
      </c>
      <c r="H9" s="34">
        <f>Waypoint!L9</f>
        <v>51.514158720209352</v>
      </c>
      <c r="I9" s="6">
        <f>RADIANS(H9)</f>
        <v>0.89909168106260162</v>
      </c>
      <c r="J9" s="34">
        <f>Waypoint!N9</f>
        <v>-0.11768154072412115</v>
      </c>
      <c r="K9" s="6">
        <f>RADIANS(J9)</f>
        <v>-2.0539303544557059E-3</v>
      </c>
      <c r="M9">
        <f>I9-D9</f>
        <v>1.1098060386627306E-4</v>
      </c>
      <c r="N9">
        <f>K9-F9</f>
        <v>1.7834575884504182E-4</v>
      </c>
      <c r="O9">
        <f>SIN(M9/2)^2+COS(D9)*COS(I9)*SIN(N9/2)^2</f>
        <v>6.159206963346463E-9</v>
      </c>
      <c r="P9" s="43">
        <f>6371000*Q9</f>
        <v>1000.0000000004005</v>
      </c>
      <c r="Q9" s="44">
        <f>2*ATAN2(SQRT(1-O9),SQRT(O9))</f>
        <v>1.5696123057611059E-4</v>
      </c>
      <c r="S9" s="45">
        <v>0.1</v>
      </c>
      <c r="T9" s="3">
        <f>SIN((1-S9)*Q9)/SIN(Q9)</f>
        <v>0.90000000070214969</v>
      </c>
      <c r="U9" s="3">
        <f>SIN(S9*Q9)/SIN(Q9)</f>
        <v>0.10000000040650768</v>
      </c>
      <c r="Y9" s="34">
        <f>DEGREES(Z9)</f>
        <v>51.508435911968185</v>
      </c>
      <c r="Z9" s="3">
        <f>ATAN2(SQRT(W6^2+W7^2),W8)</f>
        <v>0.89899179921633288</v>
      </c>
      <c r="AA9" s="34">
        <f>DEGREES(AB9)</f>
        <v>-0.12687828242935759</v>
      </c>
      <c r="AB9" s="3">
        <f>ATAN2(W6,W7)</f>
        <v>-2.2144437776675597E-3</v>
      </c>
    </row>
    <row r="10" spans="2:28" x14ac:dyDescent="0.25">
      <c r="P10" s="40"/>
    </row>
    <row r="11" spans="2:28" x14ac:dyDescent="0.25">
      <c r="T11" s="7"/>
      <c r="U11" s="8"/>
      <c r="V11" s="8"/>
      <c r="W11" s="8"/>
      <c r="X11" s="9"/>
      <c r="Z11" s="7"/>
      <c r="AA11" s="8"/>
      <c r="AB11" s="9"/>
    </row>
    <row r="12" spans="2:28" x14ac:dyDescent="0.25">
      <c r="T12" s="10"/>
      <c r="U12" s="11"/>
      <c r="V12" s="11"/>
      <c r="W12" s="11"/>
      <c r="X12" s="12"/>
      <c r="Z12" s="10"/>
      <c r="AA12" s="11"/>
      <c r="AB12" s="12"/>
    </row>
    <row r="13" spans="2:28" x14ac:dyDescent="0.25">
      <c r="T13" s="10"/>
      <c r="U13" s="11"/>
      <c r="V13" s="11"/>
      <c r="W13" s="11"/>
      <c r="X13" s="12"/>
      <c r="Z13" s="10"/>
      <c r="AA13" s="11"/>
      <c r="AB13" s="12"/>
    </row>
    <row r="14" spans="2:28" x14ac:dyDescent="0.25">
      <c r="T14" s="10"/>
      <c r="U14" s="11"/>
      <c r="V14" s="11"/>
      <c r="W14" s="11"/>
      <c r="X14" s="12"/>
      <c r="Z14" s="10"/>
      <c r="AA14" s="11"/>
      <c r="AB14" s="12"/>
    </row>
    <row r="15" spans="2:28" x14ac:dyDescent="0.25">
      <c r="T15" s="10"/>
      <c r="U15" s="11"/>
      <c r="V15" s="11"/>
      <c r="W15" s="11"/>
      <c r="X15" s="12"/>
      <c r="Z15" s="10"/>
      <c r="AA15" s="11"/>
      <c r="AB15" s="12"/>
    </row>
    <row r="16" spans="2:28" x14ac:dyDescent="0.25">
      <c r="C16" s="50" t="s">
        <v>3</v>
      </c>
      <c r="D16" s="50" t="s">
        <v>4</v>
      </c>
      <c r="E16" s="50" t="s">
        <v>5</v>
      </c>
      <c r="F16" s="50" t="s">
        <v>6</v>
      </c>
      <c r="G16" s="50" t="s">
        <v>7</v>
      </c>
      <c r="J16" s="50" t="s">
        <v>0</v>
      </c>
      <c r="K16" s="50" t="s">
        <v>9</v>
      </c>
      <c r="T16" s="10"/>
      <c r="U16" s="11"/>
      <c r="V16" s="11"/>
      <c r="W16" s="11"/>
      <c r="X16" s="12"/>
      <c r="Z16" s="13"/>
      <c r="AA16" s="14"/>
      <c r="AB16" s="15"/>
    </row>
    <row r="17" spans="2:24" x14ac:dyDescent="0.25">
      <c r="B17" s="49">
        <v>0</v>
      </c>
      <c r="C17" s="3">
        <f t="shared" ref="C17:C48" si="0">SIN((1-B17)*$Q$9)/SIN($Q$9)</f>
        <v>1</v>
      </c>
      <c r="D17" s="3">
        <f t="shared" ref="D17:D48" si="1">SIN(B17*$Q$9)/SIN($Q$9)</f>
        <v>0</v>
      </c>
      <c r="E17" s="3">
        <f>C17*COS($D$9)*COS($F$9)+D17*COS($I$9)*COS($K$9)</f>
        <v>0.62240653922779743</v>
      </c>
      <c r="F17" s="3">
        <f>C17*COS($D$9)*SIN($F$9)+D17*COS($I$9)*SIN($K$9)</f>
        <v>-1.38938555807681E-3</v>
      </c>
      <c r="G17" s="3">
        <f>C17*SIN($D$9)+D17*SIN($I$9)</f>
        <v>0.78269289605454273</v>
      </c>
      <c r="H17">
        <f>ATAN2(SQRT(E17^2+F17^2),G17)</f>
        <v>0.89898070045873535</v>
      </c>
      <c r="I17">
        <f>ATAN2(E17,F17)</f>
        <v>-2.2322761133007473E-3</v>
      </c>
      <c r="J17" s="48">
        <f>DEGREES(H17)</f>
        <v>51.507800000000003</v>
      </c>
      <c r="K17" s="48">
        <f>DEGREES(I17)</f>
        <v>-0.12789999999999999</v>
      </c>
      <c r="T17" s="10"/>
      <c r="U17" s="11"/>
      <c r="V17" s="11"/>
      <c r="W17" s="11"/>
      <c r="X17" s="12"/>
    </row>
    <row r="18" spans="2:24" x14ac:dyDescent="0.25">
      <c r="B18" s="49">
        <f>B17+0.01</f>
        <v>0.01</v>
      </c>
      <c r="C18" s="3">
        <f t="shared" si="0"/>
        <v>0.99000000008089495</v>
      </c>
      <c r="D18" s="3">
        <f t="shared" si="1"/>
        <v>1.0000000041057274E-2</v>
      </c>
      <c r="E18" s="3">
        <f t="shared" ref="E18:E81" si="2">C18*COS($D$9)*COS($F$9)+D18*COS($I$9)*COS($K$9)</f>
        <v>0.62240567300882443</v>
      </c>
      <c r="F18" s="3">
        <f t="shared" ref="F18:F81" si="3">C18*COS($D$9)*SIN($F$9)+D18*COS($I$9)*SIN($K$9)</f>
        <v>-1.3882737381631274E-3</v>
      </c>
      <c r="G18" s="3">
        <f t="shared" ref="G18:G81" si="4">C18*SIN($D$9)+D18*SIN($I$9)</f>
        <v>0.7826935868540511</v>
      </c>
      <c r="H18">
        <f t="shared" ref="H18:H81" si="5">ATAN2(SQRT(E18^2+F18^2),G18)</f>
        <v>0.89898181034146607</v>
      </c>
      <c r="I18">
        <f t="shared" ref="I18:I81" si="6">ATAN2(E18,F18)</f>
        <v>-2.2304929021372262E-3</v>
      </c>
      <c r="J18" s="48">
        <f t="shared" ref="J18:J81" si="7">DEGREES(H18)</f>
        <v>51.507863591596227</v>
      </c>
      <c r="K18" s="48">
        <f t="shared" ref="K18:K81" si="8">DEGREES(I18)</f>
        <v>-0.12779782952634963</v>
      </c>
      <c r="T18" s="10"/>
      <c r="U18" s="11"/>
      <c r="V18" s="11"/>
      <c r="W18" s="11"/>
      <c r="X18" s="12"/>
    </row>
    <row r="19" spans="2:24" x14ac:dyDescent="0.25">
      <c r="B19" s="49">
        <f t="shared" ref="B19:B82" si="9">B18+0.01</f>
        <v>0.02</v>
      </c>
      <c r="C19" s="3">
        <f t="shared" si="0"/>
        <v>0.98000000015935107</v>
      </c>
      <c r="D19" s="3">
        <f t="shared" si="1"/>
        <v>2.0000000082089912E-2</v>
      </c>
      <c r="E19" s="3">
        <f t="shared" si="2"/>
        <v>0.62240480678831822</v>
      </c>
      <c r="F19" s="3">
        <f t="shared" si="3"/>
        <v>-1.3871619182460248E-3</v>
      </c>
      <c r="G19" s="3">
        <f t="shared" si="4"/>
        <v>0.78269427765163135</v>
      </c>
      <c r="H19">
        <f t="shared" si="5"/>
        <v>0.8989829202226477</v>
      </c>
      <c r="I19">
        <f t="shared" si="6"/>
        <v>-2.2287096859960206E-3</v>
      </c>
      <c r="J19" s="48">
        <f t="shared" si="7"/>
        <v>51.507927183103696</v>
      </c>
      <c r="K19" s="48">
        <f t="shared" si="8"/>
        <v>-0.12769565876749894</v>
      </c>
      <c r="T19" s="10"/>
      <c r="U19" s="11"/>
      <c r="V19" s="11"/>
      <c r="W19" s="11"/>
      <c r="X19" s="12"/>
    </row>
    <row r="20" spans="2:24" x14ac:dyDescent="0.25">
      <c r="B20" s="49">
        <f t="shared" si="9"/>
        <v>0.03</v>
      </c>
      <c r="C20" s="3">
        <f t="shared" si="0"/>
        <v>0.97000000023539246</v>
      </c>
      <c r="D20" s="3">
        <f t="shared" si="1"/>
        <v>3.0000000123073276E-2</v>
      </c>
      <c r="E20" s="3">
        <f t="shared" si="2"/>
        <v>0.62240394056627835</v>
      </c>
      <c r="F20" s="3">
        <f t="shared" si="3"/>
        <v>-1.3860500983255042E-3</v>
      </c>
      <c r="G20" s="3">
        <f t="shared" si="4"/>
        <v>0.78269496844728303</v>
      </c>
      <c r="H20">
        <f t="shared" si="5"/>
        <v>0.89898403010228023</v>
      </c>
      <c r="I20">
        <f t="shared" si="6"/>
        <v>-2.2269264648771131E-3</v>
      </c>
      <c r="J20" s="48">
        <f t="shared" si="7"/>
        <v>51.507990774522412</v>
      </c>
      <c r="K20" s="48">
        <f t="shared" si="8"/>
        <v>-0.12759348772344695</v>
      </c>
      <c r="T20" s="10"/>
      <c r="U20" s="11"/>
      <c r="V20" s="11"/>
      <c r="W20" s="11"/>
      <c r="X20" s="12"/>
    </row>
    <row r="21" spans="2:24" x14ac:dyDescent="0.25">
      <c r="B21" s="49">
        <f t="shared" si="9"/>
        <v>0.04</v>
      </c>
      <c r="C21" s="3">
        <f t="shared" si="0"/>
        <v>0.96000000030904431</v>
      </c>
      <c r="D21" s="3">
        <f t="shared" si="1"/>
        <v>4.0000000163982731E-2</v>
      </c>
      <c r="E21" s="3">
        <f t="shared" si="2"/>
        <v>0.62240307434270514</v>
      </c>
      <c r="F21" s="3">
        <f t="shared" si="3"/>
        <v>-1.3849382784015692E-3</v>
      </c>
      <c r="G21" s="3">
        <f t="shared" si="4"/>
        <v>0.78269565924100659</v>
      </c>
      <c r="H21">
        <f t="shared" si="5"/>
        <v>0.89898513998036356</v>
      </c>
      <c r="I21">
        <f t="shared" si="6"/>
        <v>-2.2251432387804851E-3</v>
      </c>
      <c r="J21" s="48">
        <f t="shared" si="7"/>
        <v>51.50805436585236</v>
      </c>
      <c r="K21" s="48">
        <f t="shared" si="8"/>
        <v>-0.12749131639419256</v>
      </c>
      <c r="T21" s="13"/>
      <c r="U21" s="14"/>
      <c r="V21" s="14"/>
      <c r="W21" s="14"/>
      <c r="X21" s="15"/>
    </row>
    <row r="22" spans="2:24" x14ac:dyDescent="0.25">
      <c r="B22" s="49">
        <f t="shared" si="9"/>
        <v>0.05</v>
      </c>
      <c r="C22" s="3">
        <f t="shared" si="0"/>
        <v>0.95000000038033106</v>
      </c>
      <c r="D22" s="3">
        <f t="shared" si="1"/>
        <v>5.0000000204793636E-2</v>
      </c>
      <c r="E22" s="3">
        <f t="shared" si="2"/>
        <v>0.62240220811759861</v>
      </c>
      <c r="F22" s="3">
        <f t="shared" si="3"/>
        <v>-1.3838264584742218E-3</v>
      </c>
      <c r="G22" s="3">
        <f t="shared" si="4"/>
        <v>0.78269635003280191</v>
      </c>
      <c r="H22">
        <f t="shared" si="5"/>
        <v>0.89898624985689812</v>
      </c>
      <c r="I22">
        <f t="shared" si="6"/>
        <v>-2.2233600077061176E-3</v>
      </c>
      <c r="J22" s="48">
        <f t="shared" si="7"/>
        <v>51.508117957093567</v>
      </c>
      <c r="K22" s="48">
        <f t="shared" si="8"/>
        <v>-0.12738914477973473</v>
      </c>
    </row>
    <row r="23" spans="2:24" x14ac:dyDescent="0.25">
      <c r="B23" s="49">
        <f t="shared" si="9"/>
        <v>6.0000000000000005E-2</v>
      </c>
      <c r="C23" s="3">
        <f t="shared" si="0"/>
        <v>0.94000000044927723</v>
      </c>
      <c r="D23" s="3">
        <f t="shared" si="1"/>
        <v>6.0000000245481355E-2</v>
      </c>
      <c r="E23" s="3">
        <f t="shared" si="2"/>
        <v>0.62240134189095875</v>
      </c>
      <c r="F23" s="3">
        <f t="shared" si="3"/>
        <v>-1.3827146385434657E-3</v>
      </c>
      <c r="G23" s="3">
        <f t="shared" si="4"/>
        <v>0.78269704082266878</v>
      </c>
      <c r="H23">
        <f t="shared" si="5"/>
        <v>0.89898735973188326</v>
      </c>
      <c r="I23">
        <f t="shared" si="6"/>
        <v>-2.2215767716539936E-3</v>
      </c>
      <c r="J23" s="48">
        <f t="shared" si="7"/>
        <v>51.508181548246007</v>
      </c>
      <c r="K23" s="48">
        <f t="shared" si="8"/>
        <v>-0.12728697288007246</v>
      </c>
    </row>
    <row r="24" spans="2:24" x14ac:dyDescent="0.25">
      <c r="B24" s="49">
        <f t="shared" si="9"/>
        <v>7.0000000000000007E-2</v>
      </c>
      <c r="C24" s="3">
        <f t="shared" si="0"/>
        <v>0.93000000051590748</v>
      </c>
      <c r="D24" s="3">
        <f t="shared" si="1"/>
        <v>7.0000000286021255E-2</v>
      </c>
      <c r="E24" s="3">
        <f t="shared" si="2"/>
        <v>0.62240047566278534</v>
      </c>
      <c r="F24" s="3">
        <f t="shared" si="3"/>
        <v>-1.3816028186093023E-3</v>
      </c>
      <c r="G24" s="3">
        <f t="shared" si="4"/>
        <v>0.78269773161060718</v>
      </c>
      <c r="H24">
        <f t="shared" si="5"/>
        <v>0.89898846960531931</v>
      </c>
      <c r="I24">
        <f t="shared" si="6"/>
        <v>-2.2197935306240936E-3</v>
      </c>
      <c r="J24" s="48">
        <f t="shared" si="7"/>
        <v>51.508245139309686</v>
      </c>
      <c r="K24" s="48">
        <f t="shared" si="8"/>
        <v>-0.12718480069520463</v>
      </c>
    </row>
    <row r="25" spans="2:24" x14ac:dyDescent="0.25">
      <c r="B25" s="49">
        <f t="shared" si="9"/>
        <v>0.08</v>
      </c>
      <c r="C25" s="3">
        <f t="shared" si="0"/>
        <v>0.92000000058024667</v>
      </c>
      <c r="D25" s="3">
        <f t="shared" si="1"/>
        <v>8.0000000326388696E-2</v>
      </c>
      <c r="E25" s="3">
        <f t="shared" si="2"/>
        <v>0.62239960943307859</v>
      </c>
      <c r="F25" s="3">
        <f t="shared" si="3"/>
        <v>-1.3804909986717356E-3</v>
      </c>
      <c r="G25" s="3">
        <f t="shared" si="4"/>
        <v>0.78269842239661747</v>
      </c>
      <c r="H25">
        <f t="shared" si="5"/>
        <v>0.89898957947720637</v>
      </c>
      <c r="I25">
        <f t="shared" si="6"/>
        <v>-2.2180102846164011E-3</v>
      </c>
      <c r="J25" s="48">
        <f t="shared" si="7"/>
        <v>51.508308730284611</v>
      </c>
      <c r="K25" s="48">
        <f t="shared" si="8"/>
        <v>-0.12708262822513028</v>
      </c>
    </row>
    <row r="26" spans="2:24" x14ac:dyDescent="0.25">
      <c r="B26" s="49">
        <f t="shared" si="9"/>
        <v>0.09</v>
      </c>
      <c r="C26" s="3">
        <f t="shared" si="0"/>
        <v>0.91000000064231901</v>
      </c>
      <c r="D26" s="3">
        <f t="shared" si="1"/>
        <v>9.0000000366559044E-2</v>
      </c>
      <c r="E26" s="3">
        <f t="shared" si="2"/>
        <v>0.62239874320183841</v>
      </c>
      <c r="F26" s="3">
        <f t="shared" si="3"/>
        <v>-1.3793791787307674E-3</v>
      </c>
      <c r="G26" s="3">
        <f t="shared" si="4"/>
        <v>0.7826991131806994</v>
      </c>
      <c r="H26">
        <f t="shared" si="5"/>
        <v>0.89899068934754423</v>
      </c>
      <c r="I26">
        <f t="shared" si="6"/>
        <v>-2.2162270336308952E-3</v>
      </c>
      <c r="J26" s="48">
        <f t="shared" si="7"/>
        <v>51.508372321170782</v>
      </c>
      <c r="K26" s="48">
        <f t="shared" si="8"/>
        <v>-0.12698045546984826</v>
      </c>
    </row>
    <row r="27" spans="2:24" x14ac:dyDescent="0.25">
      <c r="B27" s="49">
        <f t="shared" si="9"/>
        <v>9.9999999999999992E-2</v>
      </c>
      <c r="C27" s="3">
        <f t="shared" si="0"/>
        <v>0.90000000070214969</v>
      </c>
      <c r="D27" s="3">
        <f t="shared" si="1"/>
        <v>0.10000000040650765</v>
      </c>
      <c r="E27" s="3">
        <f t="shared" si="2"/>
        <v>0.6223978769690649</v>
      </c>
      <c r="F27" s="3">
        <f t="shared" si="3"/>
        <v>-1.3782673587864015E-3</v>
      </c>
      <c r="G27" s="3">
        <f t="shared" si="4"/>
        <v>0.78269980396285299</v>
      </c>
      <c r="H27">
        <f t="shared" si="5"/>
        <v>0.89899179921633288</v>
      </c>
      <c r="I27">
        <f t="shared" si="6"/>
        <v>-2.2144437776675601E-3</v>
      </c>
      <c r="J27" s="48">
        <f t="shared" si="7"/>
        <v>51.508435911968185</v>
      </c>
      <c r="K27" s="48">
        <f t="shared" si="8"/>
        <v>-0.12687828242935761</v>
      </c>
    </row>
    <row r="28" spans="2:24" x14ac:dyDescent="0.25">
      <c r="B28" s="49">
        <f t="shared" si="9"/>
        <v>0.10999999999999999</v>
      </c>
      <c r="C28" s="3">
        <f t="shared" si="0"/>
        <v>0.89000000075976271</v>
      </c>
      <c r="D28" s="3">
        <f t="shared" si="1"/>
        <v>0.1100000004462099</v>
      </c>
      <c r="E28" s="3">
        <f t="shared" si="2"/>
        <v>0.62239701073475784</v>
      </c>
      <c r="F28" s="3">
        <f t="shared" si="3"/>
        <v>-1.377155538838639E-3</v>
      </c>
      <c r="G28" s="3">
        <f t="shared" si="4"/>
        <v>0.78270049474307823</v>
      </c>
      <c r="H28">
        <f t="shared" si="5"/>
        <v>0.89899290908357254</v>
      </c>
      <c r="I28">
        <f t="shared" si="6"/>
        <v>-2.2126605167263756E-3</v>
      </c>
      <c r="J28" s="48">
        <f t="shared" si="7"/>
        <v>51.508499502676834</v>
      </c>
      <c r="K28" s="48">
        <f t="shared" si="8"/>
        <v>-0.12677610910365722</v>
      </c>
    </row>
    <row r="29" spans="2:24" x14ac:dyDescent="0.25">
      <c r="B29" s="49">
        <f t="shared" si="9"/>
        <v>0.11999999999999998</v>
      </c>
      <c r="C29" s="3">
        <f t="shared" si="0"/>
        <v>0.88000000081518337</v>
      </c>
      <c r="D29" s="3">
        <f t="shared" si="1"/>
        <v>0.12000000048564113</v>
      </c>
      <c r="E29" s="3">
        <f t="shared" si="2"/>
        <v>0.62239614449891745</v>
      </c>
      <c r="F29" s="3">
        <f t="shared" si="3"/>
        <v>-1.3760437188874842E-3</v>
      </c>
      <c r="G29" s="3">
        <f t="shared" si="4"/>
        <v>0.78270118552137524</v>
      </c>
      <c r="H29">
        <f t="shared" si="5"/>
        <v>0.89899401894926301</v>
      </c>
      <c r="I29">
        <f t="shared" si="6"/>
        <v>-2.210877250807325E-3</v>
      </c>
      <c r="J29" s="48">
        <f t="shared" si="7"/>
        <v>51.508563093296722</v>
      </c>
      <c r="K29" s="48">
        <f t="shared" si="8"/>
        <v>-0.12667393549274611</v>
      </c>
    </row>
    <row r="30" spans="2:24" x14ac:dyDescent="0.25">
      <c r="B30" s="49">
        <f t="shared" si="9"/>
        <v>0.12999999999999998</v>
      </c>
      <c r="C30" s="3">
        <f t="shared" si="0"/>
        <v>0.87000000086843587</v>
      </c>
      <c r="D30" s="3">
        <f t="shared" si="1"/>
        <v>0.13000000052477673</v>
      </c>
      <c r="E30" s="3">
        <f t="shared" si="2"/>
        <v>0.62239527826154384</v>
      </c>
      <c r="F30" s="3">
        <f t="shared" si="3"/>
        <v>-1.3749318989329396E-3</v>
      </c>
      <c r="G30" s="3">
        <f t="shared" si="4"/>
        <v>0.78270187629774379</v>
      </c>
      <c r="H30">
        <f t="shared" si="5"/>
        <v>0.89899512881340415</v>
      </c>
      <c r="I30">
        <f t="shared" si="6"/>
        <v>-2.209093979910389E-3</v>
      </c>
      <c r="J30" s="48">
        <f t="shared" si="7"/>
        <v>51.508626683827849</v>
      </c>
      <c r="K30" s="48">
        <f t="shared" si="8"/>
        <v>-0.12657176159662317</v>
      </c>
    </row>
    <row r="31" spans="2:24" x14ac:dyDescent="0.25">
      <c r="B31" s="49">
        <f t="shared" si="9"/>
        <v>0.13999999999999999</v>
      </c>
      <c r="C31" s="3">
        <f t="shared" si="0"/>
        <v>0.86000000091954509</v>
      </c>
      <c r="D31" s="3">
        <f t="shared" si="1"/>
        <v>0.14000000056359208</v>
      </c>
      <c r="E31" s="3">
        <f t="shared" si="2"/>
        <v>0.62239441202263679</v>
      </c>
      <c r="F31" s="3">
        <f t="shared" si="3"/>
        <v>-1.3738200789750073E-3</v>
      </c>
      <c r="G31" s="3">
        <f t="shared" si="4"/>
        <v>0.78270256707218422</v>
      </c>
      <c r="H31">
        <f t="shared" si="5"/>
        <v>0.89899623867599632</v>
      </c>
      <c r="I31">
        <f t="shared" si="6"/>
        <v>-2.2073107040355496E-3</v>
      </c>
      <c r="J31" s="48">
        <f t="shared" si="7"/>
        <v>51.508690274270215</v>
      </c>
      <c r="K31" s="48">
        <f t="shared" si="8"/>
        <v>-0.12646958741528735</v>
      </c>
    </row>
    <row r="32" spans="2:24" x14ac:dyDescent="0.25">
      <c r="B32" s="49">
        <f t="shared" si="9"/>
        <v>0.15</v>
      </c>
      <c r="C32" s="3">
        <f t="shared" si="0"/>
        <v>0.85000000096853534</v>
      </c>
      <c r="D32" s="3">
        <f t="shared" si="1"/>
        <v>0.15000000060206248</v>
      </c>
      <c r="E32" s="3">
        <f t="shared" si="2"/>
        <v>0.6223935457821963</v>
      </c>
      <c r="F32" s="3">
        <f t="shared" si="3"/>
        <v>-1.3727082590136899E-3</v>
      </c>
      <c r="G32" s="3">
        <f t="shared" si="4"/>
        <v>0.78270325784469608</v>
      </c>
      <c r="H32">
        <f t="shared" si="5"/>
        <v>0.89899734853703916</v>
      </c>
      <c r="I32">
        <f t="shared" si="6"/>
        <v>-2.2055274231827875E-3</v>
      </c>
      <c r="J32" s="48">
        <f t="shared" si="7"/>
        <v>51.50875386462382</v>
      </c>
      <c r="K32" s="48">
        <f t="shared" si="8"/>
        <v>-0.1263674129487376</v>
      </c>
    </row>
    <row r="33" spans="2:11" x14ac:dyDescent="0.25">
      <c r="B33" s="49">
        <f t="shared" si="9"/>
        <v>0.16</v>
      </c>
      <c r="C33" s="3">
        <f t="shared" si="0"/>
        <v>0.84000000101543149</v>
      </c>
      <c r="D33" s="3">
        <f t="shared" si="1"/>
        <v>0.16000000064016334</v>
      </c>
      <c r="E33" s="3">
        <f t="shared" si="2"/>
        <v>0.62239267954022237</v>
      </c>
      <c r="F33" s="3">
        <f t="shared" si="3"/>
        <v>-1.3715964390489911E-3</v>
      </c>
      <c r="G33" s="3">
        <f t="shared" si="4"/>
        <v>0.78270394861527959</v>
      </c>
      <c r="H33">
        <f t="shared" si="5"/>
        <v>0.89899845839653281</v>
      </c>
      <c r="I33">
        <f t="shared" si="6"/>
        <v>-2.2037441373520868E-3</v>
      </c>
      <c r="J33" s="48">
        <f t="shared" si="7"/>
        <v>51.508817454888657</v>
      </c>
      <c r="K33" s="48">
        <f t="shared" si="8"/>
        <v>-0.12626523819697297</v>
      </c>
    </row>
    <row r="34" spans="2:11" x14ac:dyDescent="0.25">
      <c r="B34" s="49">
        <f t="shared" si="9"/>
        <v>0.17</v>
      </c>
      <c r="C34" s="3">
        <f t="shared" si="0"/>
        <v>0.83000000106025817</v>
      </c>
      <c r="D34" s="3">
        <f t="shared" si="1"/>
        <v>0.17000000067787002</v>
      </c>
      <c r="E34" s="3">
        <f t="shared" si="2"/>
        <v>0.62239181329671511</v>
      </c>
      <c r="F34" s="3">
        <f t="shared" si="3"/>
        <v>-1.370484619080913E-3</v>
      </c>
      <c r="G34" s="3">
        <f t="shared" si="4"/>
        <v>0.78270463938393497</v>
      </c>
      <c r="H34">
        <f t="shared" si="5"/>
        <v>0.89899956825447747</v>
      </c>
      <c r="I34">
        <f t="shared" si="6"/>
        <v>-2.2019608465434276E-3</v>
      </c>
      <c r="J34" s="48">
        <f t="shared" si="7"/>
        <v>51.50888104506474</v>
      </c>
      <c r="K34" s="48">
        <f t="shared" si="8"/>
        <v>-0.12616306315999232</v>
      </c>
    </row>
    <row r="35" spans="2:11" x14ac:dyDescent="0.25">
      <c r="B35" s="49">
        <f t="shared" si="9"/>
        <v>0.18000000000000002</v>
      </c>
      <c r="C35" s="3">
        <f t="shared" si="0"/>
        <v>0.82000000110304005</v>
      </c>
      <c r="D35" s="3">
        <f t="shared" si="1"/>
        <v>0.18000000071515787</v>
      </c>
      <c r="E35" s="3">
        <f t="shared" si="2"/>
        <v>0.62239094705167453</v>
      </c>
      <c r="F35" s="3">
        <f t="shared" si="3"/>
        <v>-1.3693727991094585E-3</v>
      </c>
      <c r="G35" s="3">
        <f t="shared" si="4"/>
        <v>0.78270533015066202</v>
      </c>
      <c r="H35">
        <f t="shared" si="5"/>
        <v>0.8990006781108727</v>
      </c>
      <c r="I35">
        <f t="shared" si="6"/>
        <v>-2.2001775507567915E-3</v>
      </c>
      <c r="J35" s="48">
        <f t="shared" si="7"/>
        <v>51.508944635152055</v>
      </c>
      <c r="K35" s="48">
        <f t="shared" si="8"/>
        <v>-0.12606088783779462</v>
      </c>
    </row>
    <row r="36" spans="2:11" x14ac:dyDescent="0.25">
      <c r="B36" s="49">
        <f t="shared" si="9"/>
        <v>0.19000000000000003</v>
      </c>
      <c r="C36" s="3">
        <f t="shared" si="0"/>
        <v>0.81000000114380166</v>
      </c>
      <c r="D36" s="3">
        <f t="shared" si="1"/>
        <v>0.19000000075200227</v>
      </c>
      <c r="E36" s="3">
        <f t="shared" si="2"/>
        <v>0.6223900808051005</v>
      </c>
      <c r="F36" s="3">
        <f t="shared" si="3"/>
        <v>-1.36826097913463E-3</v>
      </c>
      <c r="G36" s="3">
        <f t="shared" si="4"/>
        <v>0.7827060209154606</v>
      </c>
      <c r="H36">
        <f t="shared" si="5"/>
        <v>0.89900178796571883</v>
      </c>
      <c r="I36">
        <f t="shared" si="6"/>
        <v>-2.19839424999216E-3</v>
      </c>
      <c r="J36" s="48">
        <f t="shared" si="7"/>
        <v>51.509008225150609</v>
      </c>
      <c r="K36" s="48">
        <f t="shared" si="8"/>
        <v>-0.12595871223037877</v>
      </c>
    </row>
    <row r="37" spans="2:11" x14ac:dyDescent="0.25">
      <c r="B37" s="49">
        <f t="shared" si="9"/>
        <v>0.20000000000000004</v>
      </c>
      <c r="C37" s="3">
        <f t="shared" si="0"/>
        <v>0.80000000118256775</v>
      </c>
      <c r="D37" s="3">
        <f t="shared" si="1"/>
        <v>0.20000000078837851</v>
      </c>
      <c r="E37" s="3">
        <f t="shared" si="2"/>
        <v>0.62238921455699314</v>
      </c>
      <c r="F37" s="3">
        <f t="shared" si="3"/>
        <v>-1.3671491591564309E-3</v>
      </c>
      <c r="G37" s="3">
        <f t="shared" si="4"/>
        <v>0.78270671167833084</v>
      </c>
      <c r="H37">
        <f t="shared" si="5"/>
        <v>0.89900289781901566</v>
      </c>
      <c r="I37">
        <f t="shared" si="6"/>
        <v>-2.1966109442495161E-3</v>
      </c>
      <c r="J37" s="48">
        <f t="shared" si="7"/>
        <v>51.509071815060395</v>
      </c>
      <c r="K37" s="48">
        <f t="shared" si="8"/>
        <v>-0.12585653633774385</v>
      </c>
    </row>
    <row r="38" spans="2:11" x14ac:dyDescent="0.25">
      <c r="B38" s="49">
        <f t="shared" si="9"/>
        <v>0.21000000000000005</v>
      </c>
      <c r="C38" s="3">
        <f t="shared" si="0"/>
        <v>0.79000000121936276</v>
      </c>
      <c r="D38" s="3">
        <f t="shared" si="1"/>
        <v>0.2100000008242621</v>
      </c>
      <c r="E38" s="3">
        <f t="shared" si="2"/>
        <v>0.62238834830735246</v>
      </c>
      <c r="F38" s="3">
        <f t="shared" si="3"/>
        <v>-1.3660373391748634E-3</v>
      </c>
      <c r="G38" s="3">
        <f t="shared" si="4"/>
        <v>0.78270740243927273</v>
      </c>
      <c r="H38">
        <f t="shared" si="5"/>
        <v>0.89900400767076327</v>
      </c>
      <c r="I38">
        <f t="shared" si="6"/>
        <v>-2.1948276335288404E-3</v>
      </c>
      <c r="J38" s="48">
        <f t="shared" si="7"/>
        <v>51.50913540488142</v>
      </c>
      <c r="K38" s="48">
        <f t="shared" si="8"/>
        <v>-0.1257543601598887</v>
      </c>
    </row>
    <row r="39" spans="2:11" x14ac:dyDescent="0.25">
      <c r="B39" s="49">
        <f t="shared" si="9"/>
        <v>0.22000000000000006</v>
      </c>
      <c r="C39" s="3">
        <f t="shared" si="0"/>
        <v>0.78000000125421154</v>
      </c>
      <c r="D39" s="3">
        <f t="shared" si="1"/>
        <v>0.22000000085962829</v>
      </c>
      <c r="E39" s="3">
        <f t="shared" si="2"/>
        <v>0.62238748205617833</v>
      </c>
      <c r="F39" s="3">
        <f t="shared" si="3"/>
        <v>-1.3649255191899305E-3</v>
      </c>
      <c r="G39" s="3">
        <f t="shared" si="4"/>
        <v>0.78270809319828638</v>
      </c>
      <c r="H39">
        <f t="shared" si="5"/>
        <v>0.89900511752096179</v>
      </c>
      <c r="I39">
        <f t="shared" si="6"/>
        <v>-2.1930443178301154E-3</v>
      </c>
      <c r="J39" s="48">
        <f t="shared" si="7"/>
        <v>51.509198994613691</v>
      </c>
      <c r="K39" s="48">
        <f t="shared" si="8"/>
        <v>-0.12565218369681233</v>
      </c>
    </row>
    <row r="40" spans="2:11" x14ac:dyDescent="0.25">
      <c r="B40" s="49">
        <f t="shared" si="9"/>
        <v>0.23000000000000007</v>
      </c>
      <c r="C40" s="3">
        <f t="shared" si="0"/>
        <v>0.77000000128713864</v>
      </c>
      <c r="D40" s="3">
        <f t="shared" si="1"/>
        <v>0.23000000089445238</v>
      </c>
      <c r="E40" s="3">
        <f t="shared" si="2"/>
        <v>0.62238661580347077</v>
      </c>
      <c r="F40" s="3">
        <f t="shared" si="3"/>
        <v>-1.3638136992016347E-3</v>
      </c>
      <c r="G40" s="3">
        <f t="shared" si="4"/>
        <v>0.78270878395537158</v>
      </c>
      <c r="H40">
        <f t="shared" si="5"/>
        <v>0.899006227369611</v>
      </c>
      <c r="I40">
        <f t="shared" si="6"/>
        <v>-2.1912609971533221E-3</v>
      </c>
      <c r="J40" s="48">
        <f t="shared" si="7"/>
        <v>51.509262584257186</v>
      </c>
      <c r="K40" s="48">
        <f t="shared" si="8"/>
        <v>-0.12555000694851365</v>
      </c>
    </row>
    <row r="41" spans="2:11" x14ac:dyDescent="0.25">
      <c r="B41" s="49">
        <f t="shared" si="9"/>
        <v>0.24000000000000007</v>
      </c>
      <c r="C41" s="3">
        <f t="shared" si="0"/>
        <v>0.76000000131816869</v>
      </c>
      <c r="D41" s="3">
        <f t="shared" si="1"/>
        <v>0.24000000092870996</v>
      </c>
      <c r="E41" s="3">
        <f t="shared" si="2"/>
        <v>0.62238574954922998</v>
      </c>
      <c r="F41" s="3">
        <f t="shared" si="3"/>
        <v>-1.3627018792099791E-3</v>
      </c>
      <c r="G41" s="3">
        <f t="shared" si="4"/>
        <v>0.78270947471052854</v>
      </c>
      <c r="H41">
        <f t="shared" si="5"/>
        <v>0.89900733721671089</v>
      </c>
      <c r="I41">
        <f t="shared" si="6"/>
        <v>-2.1894776714984428E-3</v>
      </c>
      <c r="J41" s="48">
        <f t="shared" si="7"/>
        <v>51.509326173811914</v>
      </c>
      <c r="K41" s="48">
        <f t="shared" si="8"/>
        <v>-0.12544782991499168</v>
      </c>
    </row>
    <row r="42" spans="2:11" x14ac:dyDescent="0.25">
      <c r="B42" s="49">
        <f t="shared" si="9"/>
        <v>0.25000000000000006</v>
      </c>
      <c r="C42" s="3">
        <f t="shared" si="0"/>
        <v>0.75000000134732658</v>
      </c>
      <c r="D42" s="3">
        <f t="shared" si="1"/>
        <v>0.25000000096237612</v>
      </c>
      <c r="E42" s="3">
        <f t="shared" si="2"/>
        <v>0.62238488329345587</v>
      </c>
      <c r="F42" s="3">
        <f t="shared" si="3"/>
        <v>-1.3615900592149665E-3</v>
      </c>
      <c r="G42" s="3">
        <f t="shared" si="4"/>
        <v>0.78271016546375716</v>
      </c>
      <c r="H42">
        <f t="shared" si="5"/>
        <v>0.89900844706226146</v>
      </c>
      <c r="I42">
        <f t="shared" si="6"/>
        <v>-2.1876943408654587E-3</v>
      </c>
      <c r="J42" s="48">
        <f t="shared" si="7"/>
        <v>51.509389763277873</v>
      </c>
      <c r="K42" s="48">
        <f t="shared" si="8"/>
        <v>-0.12534565259624528</v>
      </c>
    </row>
    <row r="43" spans="2:11" x14ac:dyDescent="0.25">
      <c r="B43" s="49">
        <f t="shared" si="9"/>
        <v>0.26000000000000006</v>
      </c>
      <c r="C43" s="3">
        <f t="shared" si="0"/>
        <v>0.7400000013746364</v>
      </c>
      <c r="D43" s="3">
        <f t="shared" si="1"/>
        <v>0.26000000099542647</v>
      </c>
      <c r="E43" s="3">
        <f t="shared" si="2"/>
        <v>0.62238401703614832</v>
      </c>
      <c r="F43" s="3">
        <f t="shared" si="3"/>
        <v>-1.3604782392165988E-3</v>
      </c>
      <c r="G43" s="3">
        <f t="shared" si="4"/>
        <v>0.78271085621505732</v>
      </c>
      <c r="H43">
        <f t="shared" si="5"/>
        <v>0.89900955690626294</v>
      </c>
      <c r="I43">
        <f t="shared" si="6"/>
        <v>-2.1859110052543512E-3</v>
      </c>
      <c r="J43" s="48">
        <f t="shared" si="7"/>
        <v>51.509453352655079</v>
      </c>
      <c r="K43" s="48">
        <f t="shared" si="8"/>
        <v>-0.12524347499227345</v>
      </c>
    </row>
    <row r="44" spans="2:11" x14ac:dyDescent="0.25">
      <c r="B44" s="49">
        <f t="shared" si="9"/>
        <v>0.27000000000000007</v>
      </c>
      <c r="C44" s="3">
        <f t="shared" si="0"/>
        <v>0.73000000140012322</v>
      </c>
      <c r="D44" s="3">
        <f t="shared" si="1"/>
        <v>0.27000000102783622</v>
      </c>
      <c r="E44" s="3">
        <f t="shared" si="2"/>
        <v>0.62238315077730744</v>
      </c>
      <c r="F44" s="3">
        <f t="shared" si="3"/>
        <v>-1.3593664192148797E-3</v>
      </c>
      <c r="G44" s="3">
        <f t="shared" si="4"/>
        <v>0.78271154696442913</v>
      </c>
      <c r="H44">
        <f t="shared" si="5"/>
        <v>0.89901066674871488</v>
      </c>
      <c r="I44">
        <f t="shared" si="6"/>
        <v>-2.184127664665103E-3</v>
      </c>
      <c r="J44" s="48">
        <f t="shared" si="7"/>
        <v>51.509516941943495</v>
      </c>
      <c r="K44" s="48">
        <f t="shared" si="8"/>
        <v>-0.12514129710307514</v>
      </c>
    </row>
    <row r="45" spans="2:11" x14ac:dyDescent="0.25">
      <c r="B45" s="49">
        <f t="shared" si="9"/>
        <v>0.28000000000000008</v>
      </c>
      <c r="C45" s="3">
        <f t="shared" si="0"/>
        <v>0.7200000014238116</v>
      </c>
      <c r="D45" s="3">
        <f t="shared" si="1"/>
        <v>0.28000000105958078</v>
      </c>
      <c r="E45" s="3">
        <f t="shared" si="2"/>
        <v>0.62238228451693312</v>
      </c>
      <c r="F45" s="3">
        <f t="shared" si="3"/>
        <v>-1.3582545992098115E-3</v>
      </c>
      <c r="G45" s="3">
        <f t="shared" si="4"/>
        <v>0.7827122377118727</v>
      </c>
      <c r="H45">
        <f t="shared" si="5"/>
        <v>0.89901177658961795</v>
      </c>
      <c r="I45">
        <f t="shared" si="6"/>
        <v>-2.1823443190976959E-3</v>
      </c>
      <c r="J45" s="48">
        <f t="shared" si="7"/>
        <v>51.509580531143172</v>
      </c>
      <c r="K45" s="48">
        <f t="shared" si="8"/>
        <v>-0.12503911892864936</v>
      </c>
    </row>
    <row r="46" spans="2:11" x14ac:dyDescent="0.25">
      <c r="B46" s="49">
        <f t="shared" si="9"/>
        <v>0.29000000000000009</v>
      </c>
      <c r="C46" s="3">
        <f t="shared" si="0"/>
        <v>0.71000000144572606</v>
      </c>
      <c r="D46" s="3">
        <f t="shared" si="1"/>
        <v>0.29000000109063556</v>
      </c>
      <c r="E46" s="3">
        <f t="shared" si="2"/>
        <v>0.62238141825502558</v>
      </c>
      <c r="F46" s="3">
        <f t="shared" si="3"/>
        <v>-1.357142779201397E-3</v>
      </c>
      <c r="G46" s="3">
        <f t="shared" si="4"/>
        <v>0.78271292845738794</v>
      </c>
      <c r="H46">
        <f t="shared" si="5"/>
        <v>0.89901288642897159</v>
      </c>
      <c r="I46">
        <f t="shared" si="6"/>
        <v>-2.1805609685521098E-3</v>
      </c>
      <c r="J46" s="48">
        <f t="shared" si="7"/>
        <v>51.509644120254073</v>
      </c>
      <c r="K46" s="48">
        <f t="shared" si="8"/>
        <v>-0.12493694046899492</v>
      </c>
    </row>
    <row r="47" spans="2:11" x14ac:dyDescent="0.25">
      <c r="B47" s="49">
        <f t="shared" si="9"/>
        <v>0.3000000000000001</v>
      </c>
      <c r="C47" s="3">
        <f t="shared" si="0"/>
        <v>0.70000000146589125</v>
      </c>
      <c r="D47" s="3">
        <f t="shared" si="1"/>
        <v>0.30000000112097575</v>
      </c>
      <c r="E47" s="3">
        <f t="shared" si="2"/>
        <v>0.6223805519915846</v>
      </c>
      <c r="F47" s="3">
        <f t="shared" si="3"/>
        <v>-1.3560309591896386E-3</v>
      </c>
      <c r="G47" s="3">
        <f t="shared" si="4"/>
        <v>0.7827136192009746</v>
      </c>
      <c r="H47">
        <f t="shared" si="5"/>
        <v>0.89901399626677581</v>
      </c>
      <c r="I47">
        <f t="shared" si="6"/>
        <v>-2.178777613028328E-3</v>
      </c>
      <c r="J47" s="48">
        <f t="shared" si="7"/>
        <v>51.509707709276199</v>
      </c>
      <c r="K47" s="48">
        <f t="shared" si="8"/>
        <v>-0.12483476172411088</v>
      </c>
    </row>
    <row r="48" spans="2:11" x14ac:dyDescent="0.25">
      <c r="B48" s="49">
        <f t="shared" si="9"/>
        <v>0.31000000000000011</v>
      </c>
      <c r="C48" s="3">
        <f t="shared" si="0"/>
        <v>0.69000000148433194</v>
      </c>
      <c r="D48" s="3">
        <f t="shared" si="1"/>
        <v>0.31000000115057691</v>
      </c>
      <c r="E48" s="3">
        <f t="shared" si="2"/>
        <v>0.62237968572661029</v>
      </c>
      <c r="F48" s="3">
        <f t="shared" si="3"/>
        <v>-1.3549191391745395E-3</v>
      </c>
      <c r="G48" s="3">
        <f t="shared" si="4"/>
        <v>0.78271430994263302</v>
      </c>
      <c r="H48">
        <f t="shared" si="5"/>
        <v>0.8990151061030307</v>
      </c>
      <c r="I48">
        <f t="shared" si="6"/>
        <v>-2.1769942525263325E-3</v>
      </c>
      <c r="J48" s="48">
        <f t="shared" si="7"/>
        <v>51.509771298209557</v>
      </c>
      <c r="K48" s="48">
        <f t="shared" si="8"/>
        <v>-0.12473258269399622</v>
      </c>
    </row>
    <row r="49" spans="2:11" x14ac:dyDescent="0.25">
      <c r="B49" s="49">
        <f t="shared" si="9"/>
        <v>0.32000000000000012</v>
      </c>
      <c r="C49" s="3">
        <f t="shared" ref="C49:C80" si="10">SIN((1-B49)*$Q$9)/SIN($Q$9)</f>
        <v>0.68000000150107254</v>
      </c>
      <c r="D49" s="3">
        <f t="shared" ref="D49:D80" si="11">SIN(B49*$Q$9)/SIN($Q$9)</f>
        <v>0.32000000117941441</v>
      </c>
      <c r="E49" s="3">
        <f t="shared" si="2"/>
        <v>0.62237881946010254</v>
      </c>
      <c r="F49" s="3">
        <f t="shared" si="3"/>
        <v>-1.3538073191561024E-3</v>
      </c>
      <c r="G49" s="3">
        <f t="shared" si="4"/>
        <v>0.7827150006823631</v>
      </c>
      <c r="H49">
        <f t="shared" si="5"/>
        <v>0.8990162159377364</v>
      </c>
      <c r="I49">
        <f t="shared" si="6"/>
        <v>-2.175210887046104E-3</v>
      </c>
      <c r="J49" s="48">
        <f t="shared" si="7"/>
        <v>51.509834887054147</v>
      </c>
      <c r="K49" s="48">
        <f t="shared" si="8"/>
        <v>-0.12463040337864979</v>
      </c>
    </row>
    <row r="50" spans="2:11" x14ac:dyDescent="0.25">
      <c r="B50" s="49">
        <f t="shared" si="9"/>
        <v>0.33000000000000013</v>
      </c>
      <c r="C50" s="3">
        <f t="shared" si="10"/>
        <v>0.67000000151613803</v>
      </c>
      <c r="D50" s="3">
        <f t="shared" si="11"/>
        <v>0.33000000120746337</v>
      </c>
      <c r="E50" s="3">
        <f t="shared" si="2"/>
        <v>0.62237795319206157</v>
      </c>
      <c r="F50" s="3">
        <f t="shared" si="3"/>
        <v>-1.3526954991343301E-3</v>
      </c>
      <c r="G50" s="3">
        <f t="shared" si="4"/>
        <v>0.78271569142016484</v>
      </c>
      <c r="H50">
        <f t="shared" si="5"/>
        <v>0.89901732577089266</v>
      </c>
      <c r="I50">
        <f t="shared" si="6"/>
        <v>-2.173427516587625E-3</v>
      </c>
      <c r="J50" s="48">
        <f t="shared" si="7"/>
        <v>51.509898475809969</v>
      </c>
      <c r="K50" s="48">
        <f t="shared" si="8"/>
        <v>-0.12452822377807063</v>
      </c>
    </row>
    <row r="51" spans="2:11" x14ac:dyDescent="0.25">
      <c r="B51" s="49">
        <f t="shared" si="9"/>
        <v>0.34000000000000014</v>
      </c>
      <c r="C51" s="3">
        <f t="shared" si="10"/>
        <v>0.66000000152955274</v>
      </c>
      <c r="D51" s="3">
        <f t="shared" si="11"/>
        <v>0.34000000123469937</v>
      </c>
      <c r="E51" s="3">
        <f t="shared" si="2"/>
        <v>0.62237708692248717</v>
      </c>
      <c r="F51" s="3">
        <f t="shared" si="3"/>
        <v>-1.351583679109225E-3</v>
      </c>
      <c r="G51" s="3">
        <f t="shared" si="4"/>
        <v>0.78271638215603823</v>
      </c>
      <c r="H51">
        <f t="shared" si="5"/>
        <v>0.89901843560249983</v>
      </c>
      <c r="I51">
        <f t="shared" si="6"/>
        <v>-2.1716441411508765E-3</v>
      </c>
      <c r="J51" s="48">
        <f t="shared" si="7"/>
        <v>51.50996206447703</v>
      </c>
      <c r="K51" s="48">
        <f t="shared" si="8"/>
        <v>-0.12442604389225764</v>
      </c>
    </row>
    <row r="52" spans="2:11" x14ac:dyDescent="0.25">
      <c r="B52" s="49">
        <f t="shared" si="9"/>
        <v>0.35000000000000014</v>
      </c>
      <c r="C52" s="3">
        <f t="shared" si="10"/>
        <v>0.65000000154134152</v>
      </c>
      <c r="D52" s="3">
        <f t="shared" si="11"/>
        <v>0.35000000126109782</v>
      </c>
      <c r="E52" s="3">
        <f t="shared" si="2"/>
        <v>0.62237622065137954</v>
      </c>
      <c r="F52" s="3">
        <f t="shared" si="3"/>
        <v>-1.3504718590807902E-3</v>
      </c>
      <c r="G52" s="3">
        <f t="shared" si="4"/>
        <v>0.78271707288998327</v>
      </c>
      <c r="H52">
        <f t="shared" si="5"/>
        <v>0.89901954543255735</v>
      </c>
      <c r="I52">
        <f t="shared" si="6"/>
        <v>-2.1698607607358407E-3</v>
      </c>
      <c r="J52" s="48">
        <f t="shared" si="7"/>
        <v>51.510025653055301</v>
      </c>
      <c r="K52" s="48">
        <f t="shared" si="8"/>
        <v>-0.12432386372120981</v>
      </c>
    </row>
    <row r="53" spans="2:11" x14ac:dyDescent="0.25">
      <c r="B53" s="49">
        <f t="shared" si="9"/>
        <v>0.36000000000000015</v>
      </c>
      <c r="C53" s="3">
        <f t="shared" si="10"/>
        <v>0.64000000155152881</v>
      </c>
      <c r="D53" s="3">
        <f t="shared" si="11"/>
        <v>0.36000000128663384</v>
      </c>
      <c r="E53" s="3">
        <f t="shared" si="2"/>
        <v>0.62237535437873848</v>
      </c>
      <c r="F53" s="3">
        <f t="shared" si="3"/>
        <v>-1.3493600390490279E-3</v>
      </c>
      <c r="G53" s="3">
        <f t="shared" si="4"/>
        <v>0.78271776362199974</v>
      </c>
      <c r="H53">
        <f t="shared" si="5"/>
        <v>0.89902065526106567</v>
      </c>
      <c r="I53">
        <f t="shared" si="6"/>
        <v>-2.1680773753424984E-3</v>
      </c>
      <c r="J53" s="48">
        <f t="shared" si="7"/>
        <v>51.510089241544812</v>
      </c>
      <c r="K53" s="48">
        <f t="shared" si="8"/>
        <v>-0.12422168326492601</v>
      </c>
    </row>
    <row r="54" spans="2:11" x14ac:dyDescent="0.25">
      <c r="B54" s="49">
        <f t="shared" si="9"/>
        <v>0.37000000000000016</v>
      </c>
      <c r="C54" s="3">
        <f t="shared" si="10"/>
        <v>0.63000000156013936</v>
      </c>
      <c r="D54" s="3">
        <f t="shared" si="11"/>
        <v>0.37000000131128297</v>
      </c>
      <c r="E54" s="3">
        <f t="shared" si="2"/>
        <v>0.62237448810456408</v>
      </c>
      <c r="F54" s="3">
        <f t="shared" si="3"/>
        <v>-1.3482482190139413E-3</v>
      </c>
      <c r="G54" s="3">
        <f t="shared" si="4"/>
        <v>0.78271845435208798</v>
      </c>
      <c r="H54">
        <f t="shared" si="5"/>
        <v>0.89902176508802456</v>
      </c>
      <c r="I54">
        <f t="shared" si="6"/>
        <v>-2.1662939849708325E-3</v>
      </c>
      <c r="J54" s="48">
        <f t="shared" si="7"/>
        <v>51.510152829945547</v>
      </c>
      <c r="K54" s="48">
        <f t="shared" si="8"/>
        <v>-0.12411950252340528</v>
      </c>
    </row>
    <row r="55" spans="2:11" x14ac:dyDescent="0.25">
      <c r="B55" s="49">
        <f t="shared" si="9"/>
        <v>0.38000000000000017</v>
      </c>
      <c r="C55" s="3">
        <f t="shared" si="10"/>
        <v>0.6200000015671977</v>
      </c>
      <c r="D55" s="3">
        <f t="shared" si="11"/>
        <v>0.3800000013350206</v>
      </c>
      <c r="E55" s="3">
        <f t="shared" si="2"/>
        <v>0.62237362182885636</v>
      </c>
      <c r="F55" s="3">
        <f t="shared" si="3"/>
        <v>-1.3471363989755332E-3</v>
      </c>
      <c r="G55" s="3">
        <f t="shared" si="4"/>
        <v>0.78271914508024787</v>
      </c>
      <c r="H55">
        <f t="shared" si="5"/>
        <v>0.89902287491343424</v>
      </c>
      <c r="I55">
        <f t="shared" si="6"/>
        <v>-2.1645105896208245E-3</v>
      </c>
      <c r="J55" s="48">
        <f t="shared" si="7"/>
        <v>51.510216418257521</v>
      </c>
      <c r="K55" s="48">
        <f t="shared" si="8"/>
        <v>-0.12401732149664657</v>
      </c>
    </row>
    <row r="56" spans="2:11" x14ac:dyDescent="0.25">
      <c r="B56" s="49">
        <f t="shared" si="9"/>
        <v>0.39000000000000018</v>
      </c>
      <c r="C56" s="3">
        <f t="shared" si="10"/>
        <v>0.61000000157272871</v>
      </c>
      <c r="D56" s="3">
        <f t="shared" si="11"/>
        <v>0.39000000135782192</v>
      </c>
      <c r="E56" s="3">
        <f t="shared" si="2"/>
        <v>0.62237275555161542</v>
      </c>
      <c r="F56" s="3">
        <f t="shared" si="3"/>
        <v>-1.3460245789338062E-3</v>
      </c>
      <c r="G56" s="3">
        <f t="shared" si="4"/>
        <v>0.78271983580647941</v>
      </c>
      <c r="H56">
        <f t="shared" si="5"/>
        <v>0.8990239847372945</v>
      </c>
      <c r="I56">
        <f t="shared" si="6"/>
        <v>-2.1627271892924555E-3</v>
      </c>
      <c r="J56" s="48">
        <f t="shared" si="7"/>
        <v>51.510280006480713</v>
      </c>
      <c r="K56" s="48">
        <f t="shared" si="8"/>
        <v>-0.12391514018464879</v>
      </c>
    </row>
    <row r="57" spans="2:11" x14ac:dyDescent="0.25">
      <c r="B57" s="49">
        <f t="shared" si="9"/>
        <v>0.40000000000000019</v>
      </c>
      <c r="C57" s="3">
        <f t="shared" si="10"/>
        <v>0.60000000157675681</v>
      </c>
      <c r="D57" s="3">
        <f t="shared" si="11"/>
        <v>0.40000000137966263</v>
      </c>
      <c r="E57" s="3">
        <f t="shared" si="2"/>
        <v>0.62237188927284115</v>
      </c>
      <c r="F57" s="3">
        <f t="shared" si="3"/>
        <v>-1.3449127588887632E-3</v>
      </c>
      <c r="G57" s="3">
        <f t="shared" si="4"/>
        <v>0.78272052653078261</v>
      </c>
      <c r="H57">
        <f t="shared" si="5"/>
        <v>0.89902509455960533</v>
      </c>
      <c r="I57">
        <f t="shared" si="6"/>
        <v>-2.1609437839857078E-3</v>
      </c>
      <c r="J57" s="48">
        <f t="shared" si="7"/>
        <v>51.510343594615136</v>
      </c>
      <c r="K57" s="48">
        <f t="shared" si="8"/>
        <v>-0.12381295858741091</v>
      </c>
    </row>
    <row r="58" spans="2:11" x14ac:dyDescent="0.25">
      <c r="B58" s="49">
        <f t="shared" si="9"/>
        <v>0.4100000000000002</v>
      </c>
      <c r="C58" s="3">
        <f t="shared" si="10"/>
        <v>0.59000000157930677</v>
      </c>
      <c r="D58" s="3">
        <f t="shared" si="11"/>
        <v>0.41000000140051762</v>
      </c>
      <c r="E58" s="3">
        <f t="shared" si="2"/>
        <v>0.62237102299253344</v>
      </c>
      <c r="F58" s="3">
        <f t="shared" si="3"/>
        <v>-1.3438009388404065E-3</v>
      </c>
      <c r="G58" s="3">
        <f t="shared" si="4"/>
        <v>0.78272121725315735</v>
      </c>
      <c r="H58">
        <f t="shared" si="5"/>
        <v>0.89902620438036684</v>
      </c>
      <c r="I58">
        <f t="shared" si="6"/>
        <v>-2.1591603737005625E-3</v>
      </c>
      <c r="J58" s="48">
        <f t="shared" si="7"/>
        <v>51.510407182660785</v>
      </c>
      <c r="K58" s="48">
        <f t="shared" si="8"/>
        <v>-0.12371077670493186</v>
      </c>
    </row>
    <row r="59" spans="2:11" x14ac:dyDescent="0.25">
      <c r="B59" s="49">
        <f t="shared" si="9"/>
        <v>0.42000000000000021</v>
      </c>
      <c r="C59" s="3">
        <f t="shared" si="10"/>
        <v>0.5800000015804031</v>
      </c>
      <c r="D59" s="3">
        <f t="shared" si="11"/>
        <v>0.42000000142036259</v>
      </c>
      <c r="E59" s="3">
        <f t="shared" si="2"/>
        <v>0.6223701567106924</v>
      </c>
      <c r="F59" s="3">
        <f t="shared" si="3"/>
        <v>-1.342689118788739E-3</v>
      </c>
      <c r="G59" s="3">
        <f t="shared" si="4"/>
        <v>0.78272190797360375</v>
      </c>
      <c r="H59">
        <f t="shared" si="5"/>
        <v>0.89902731419957893</v>
      </c>
      <c r="I59">
        <f t="shared" si="6"/>
        <v>-2.1573769584370024E-3</v>
      </c>
      <c r="J59" s="48">
        <f t="shared" si="7"/>
        <v>51.510470770617658</v>
      </c>
      <c r="K59" s="48">
        <f t="shared" si="8"/>
        <v>-0.12360859453721065</v>
      </c>
    </row>
    <row r="60" spans="2:11" x14ac:dyDescent="0.25">
      <c r="B60" s="49">
        <f t="shared" si="9"/>
        <v>0.43000000000000022</v>
      </c>
      <c r="C60" s="3">
        <f t="shared" si="10"/>
        <v>0.57000000158007047</v>
      </c>
      <c r="D60" s="3">
        <f t="shared" si="11"/>
        <v>0.43000000143917283</v>
      </c>
      <c r="E60" s="3">
        <f t="shared" si="2"/>
        <v>0.62236929042731803</v>
      </c>
      <c r="F60" s="3">
        <f t="shared" si="3"/>
        <v>-1.3415772987337639E-3</v>
      </c>
      <c r="G60" s="3">
        <f t="shared" si="4"/>
        <v>0.7827225986921218</v>
      </c>
      <c r="H60">
        <f t="shared" si="5"/>
        <v>0.89902842401724159</v>
      </c>
      <c r="I60">
        <f t="shared" si="6"/>
        <v>-2.1555935381950084E-3</v>
      </c>
      <c r="J60" s="48">
        <f t="shared" si="7"/>
        <v>51.510534358485756</v>
      </c>
      <c r="K60" s="48">
        <f t="shared" si="8"/>
        <v>-0.1235064120842462</v>
      </c>
    </row>
    <row r="61" spans="2:11" x14ac:dyDescent="0.25">
      <c r="B61" s="49">
        <f t="shared" si="9"/>
        <v>0.44000000000000022</v>
      </c>
      <c r="C61" s="3">
        <f t="shared" si="10"/>
        <v>0.56000000157833352</v>
      </c>
      <c r="D61" s="3">
        <f t="shared" si="11"/>
        <v>0.4400000014569237</v>
      </c>
      <c r="E61" s="3">
        <f t="shared" si="2"/>
        <v>0.62236842414241034</v>
      </c>
      <c r="F61" s="3">
        <f t="shared" si="3"/>
        <v>-1.3404654786754833E-3</v>
      </c>
      <c r="G61" s="3">
        <f t="shared" si="4"/>
        <v>0.78272328940871128</v>
      </c>
      <c r="H61">
        <f t="shared" si="5"/>
        <v>0.89902953383335493</v>
      </c>
      <c r="I61">
        <f t="shared" si="6"/>
        <v>-2.1538101129745619E-3</v>
      </c>
      <c r="J61" s="48">
        <f t="shared" si="7"/>
        <v>51.510597946265086</v>
      </c>
      <c r="K61" s="48">
        <f t="shared" si="8"/>
        <v>-0.12340422934603743</v>
      </c>
    </row>
    <row r="62" spans="2:11" x14ac:dyDescent="0.25">
      <c r="B62" s="49">
        <f t="shared" si="9"/>
        <v>0.45000000000000023</v>
      </c>
      <c r="C62" s="3">
        <f t="shared" si="10"/>
        <v>0.55000000157521689</v>
      </c>
      <c r="D62" s="3">
        <f t="shared" si="11"/>
        <v>0.45000000147359043</v>
      </c>
      <c r="E62" s="3">
        <f t="shared" si="2"/>
        <v>0.62236755785596931</v>
      </c>
      <c r="F62" s="3">
        <f t="shared" si="3"/>
        <v>-1.3393536586139001E-3</v>
      </c>
      <c r="G62" s="3">
        <f t="shared" si="4"/>
        <v>0.78272398012337252</v>
      </c>
      <c r="H62">
        <f t="shared" si="5"/>
        <v>0.89903064364791874</v>
      </c>
      <c r="I62">
        <f t="shared" si="6"/>
        <v>-2.1520266827756451E-3</v>
      </c>
      <c r="J62" s="48">
        <f t="shared" si="7"/>
        <v>51.510661533955634</v>
      </c>
      <c r="K62" s="48">
        <f t="shared" si="8"/>
        <v>-0.12330204632258332</v>
      </c>
    </row>
    <row r="63" spans="2:11" x14ac:dyDescent="0.25">
      <c r="B63" s="49">
        <f t="shared" si="9"/>
        <v>0.46000000000000024</v>
      </c>
      <c r="C63" s="3">
        <f t="shared" si="10"/>
        <v>0.54000000157074535</v>
      </c>
      <c r="D63" s="3">
        <f t="shared" si="11"/>
        <v>0.46000000148914871</v>
      </c>
      <c r="E63" s="3">
        <f t="shared" si="2"/>
        <v>0.62236669156799507</v>
      </c>
      <c r="F63" s="3">
        <f t="shared" si="3"/>
        <v>-1.3382418385490175E-3</v>
      </c>
      <c r="G63" s="3">
        <f t="shared" si="4"/>
        <v>0.78272467083610542</v>
      </c>
      <c r="H63">
        <f t="shared" si="5"/>
        <v>0.89903175346093311</v>
      </c>
      <c r="I63">
        <f t="shared" si="6"/>
        <v>-2.1502432475982401E-3</v>
      </c>
      <c r="J63" s="48">
        <f t="shared" si="7"/>
        <v>51.510725121557407</v>
      </c>
      <c r="K63" s="48">
        <f t="shared" si="8"/>
        <v>-0.12319986301388285</v>
      </c>
    </row>
    <row r="64" spans="2:11" x14ac:dyDescent="0.25">
      <c r="B64" s="49">
        <f t="shared" si="9"/>
        <v>0.47000000000000025</v>
      </c>
      <c r="C64" s="3">
        <f t="shared" si="10"/>
        <v>0.53000000156494342</v>
      </c>
      <c r="D64" s="3">
        <f t="shared" si="11"/>
        <v>0.47000000150357357</v>
      </c>
      <c r="E64" s="3">
        <f t="shared" si="2"/>
        <v>0.62236582527848761</v>
      </c>
      <c r="F64" s="3">
        <f t="shared" si="3"/>
        <v>-1.3371300184808377E-3</v>
      </c>
      <c r="G64" s="3">
        <f t="shared" si="4"/>
        <v>0.78272536154690997</v>
      </c>
      <c r="H64">
        <f t="shared" si="5"/>
        <v>0.89903286327239806</v>
      </c>
      <c r="I64">
        <f t="shared" si="6"/>
        <v>-2.1484598074423271E-3</v>
      </c>
      <c r="J64" s="48">
        <f t="shared" si="7"/>
        <v>51.510788709070404</v>
      </c>
      <c r="K64" s="48">
        <f t="shared" si="8"/>
        <v>-0.12309767941993488</v>
      </c>
    </row>
    <row r="65" spans="2:11" x14ac:dyDescent="0.25">
      <c r="B65" s="49">
        <f t="shared" si="9"/>
        <v>0.48000000000000026</v>
      </c>
      <c r="C65" s="3">
        <f t="shared" si="10"/>
        <v>0.52000000155783577</v>
      </c>
      <c r="D65" s="3">
        <f t="shared" si="11"/>
        <v>0.48000000151684052</v>
      </c>
      <c r="E65" s="3">
        <f t="shared" si="2"/>
        <v>0.6223649589874467</v>
      </c>
      <c r="F65" s="3">
        <f t="shared" si="3"/>
        <v>-1.3360181984093638E-3</v>
      </c>
      <c r="G65" s="3">
        <f t="shared" si="4"/>
        <v>0.78272605225578618</v>
      </c>
      <c r="H65">
        <f t="shared" si="5"/>
        <v>0.89903397308231381</v>
      </c>
      <c r="I65">
        <f t="shared" si="6"/>
        <v>-2.14667636230789E-3</v>
      </c>
      <c r="J65" s="48">
        <f t="shared" si="7"/>
        <v>51.51085229649464</v>
      </c>
      <c r="K65" s="48">
        <f t="shared" si="8"/>
        <v>-0.12299549554073849</v>
      </c>
    </row>
    <row r="66" spans="2:11" x14ac:dyDescent="0.25">
      <c r="B66" s="49">
        <f t="shared" si="9"/>
        <v>0.49000000000000027</v>
      </c>
      <c r="C66" s="3">
        <f t="shared" si="10"/>
        <v>0.51000000154944691</v>
      </c>
      <c r="D66" s="3">
        <f t="shared" si="11"/>
        <v>0.49000000152892487</v>
      </c>
      <c r="E66" s="3">
        <f t="shared" si="2"/>
        <v>0.62236409269487258</v>
      </c>
      <c r="F66" s="3">
        <f t="shared" si="3"/>
        <v>-1.3349063783345983E-3</v>
      </c>
      <c r="G66" s="3">
        <f t="shared" si="4"/>
        <v>0.78272674296273381</v>
      </c>
      <c r="H66">
        <f t="shared" si="5"/>
        <v>0.89903508289067979</v>
      </c>
      <c r="I66">
        <f t="shared" si="6"/>
        <v>-2.1448929121949084E-3</v>
      </c>
      <c r="J66" s="48">
        <f t="shared" si="7"/>
        <v>51.51091588383008</v>
      </c>
      <c r="K66" s="48">
        <f t="shared" si="8"/>
        <v>-0.12289331137629252</v>
      </c>
    </row>
    <row r="67" spans="2:11" x14ac:dyDescent="0.25">
      <c r="B67" s="49">
        <f t="shared" si="9"/>
        <v>0.50000000000000022</v>
      </c>
      <c r="C67" s="3">
        <f t="shared" si="10"/>
        <v>0.5000000015398014</v>
      </c>
      <c r="D67" s="3">
        <f t="shared" si="11"/>
        <v>0.50000000153980195</v>
      </c>
      <c r="E67" s="3">
        <f t="shared" si="2"/>
        <v>0.6223632264007648</v>
      </c>
      <c r="F67" s="3">
        <f t="shared" si="3"/>
        <v>-1.3337945582565435E-3</v>
      </c>
      <c r="G67" s="3">
        <f t="shared" si="4"/>
        <v>0.78272743366775288</v>
      </c>
      <c r="H67">
        <f t="shared" si="5"/>
        <v>0.89903619269749657</v>
      </c>
      <c r="I67">
        <f t="shared" si="6"/>
        <v>-2.1431094571033658E-3</v>
      </c>
      <c r="J67" s="48">
        <f t="shared" si="7"/>
        <v>51.510979471076759</v>
      </c>
      <c r="K67" s="48">
        <f t="shared" si="8"/>
        <v>-0.12279112692659601</v>
      </c>
    </row>
    <row r="68" spans="2:11" x14ac:dyDescent="0.25">
      <c r="B68" s="49">
        <f t="shared" si="9"/>
        <v>0.51000000000000023</v>
      </c>
      <c r="C68" s="3">
        <f t="shared" si="10"/>
        <v>0.49000000152892437</v>
      </c>
      <c r="D68" s="3">
        <f t="shared" si="11"/>
        <v>0.51000000154944725</v>
      </c>
      <c r="E68" s="3">
        <f t="shared" si="2"/>
        <v>0.62236236010512402</v>
      </c>
      <c r="F68" s="3">
        <f t="shared" si="3"/>
        <v>-1.3326827381752032E-3</v>
      </c>
      <c r="G68" s="3">
        <f t="shared" si="4"/>
        <v>0.78272812437084394</v>
      </c>
      <c r="H68">
        <f t="shared" si="5"/>
        <v>0.8990373025027637</v>
      </c>
      <c r="I68">
        <f t="shared" si="6"/>
        <v>-2.1413259970332428E-3</v>
      </c>
      <c r="J68" s="48">
        <f t="shared" si="7"/>
        <v>51.511043058234641</v>
      </c>
      <c r="K68" s="48">
        <f t="shared" si="8"/>
        <v>-0.12268894219164785</v>
      </c>
    </row>
    <row r="69" spans="2:11" x14ac:dyDescent="0.25">
      <c r="B69" s="49">
        <f t="shared" si="9"/>
        <v>0.52000000000000024</v>
      </c>
      <c r="C69" s="3">
        <f t="shared" si="10"/>
        <v>0.48000000151683997</v>
      </c>
      <c r="D69" s="3">
        <f t="shared" si="11"/>
        <v>0.52000000155783621</v>
      </c>
      <c r="E69" s="3">
        <f t="shared" si="2"/>
        <v>0.62236149380794992</v>
      </c>
      <c r="F69" s="3">
        <f t="shared" si="3"/>
        <v>-1.3315709180905799E-3</v>
      </c>
      <c r="G69" s="3">
        <f t="shared" si="4"/>
        <v>0.78272881507200642</v>
      </c>
      <c r="H69">
        <f t="shared" si="5"/>
        <v>0.8990384123064814</v>
      </c>
      <c r="I69">
        <f t="shared" si="6"/>
        <v>-2.1395425319845219E-3</v>
      </c>
      <c r="J69" s="48">
        <f t="shared" si="7"/>
        <v>51.511106645303755</v>
      </c>
      <c r="K69" s="48">
        <f t="shared" si="8"/>
        <v>-0.12258675717144706</v>
      </c>
    </row>
    <row r="70" spans="2:11" x14ac:dyDescent="0.25">
      <c r="B70" s="49">
        <f t="shared" si="9"/>
        <v>0.53000000000000025</v>
      </c>
      <c r="C70" s="3">
        <f t="shared" si="10"/>
        <v>0.47000000150357307</v>
      </c>
      <c r="D70" s="3">
        <f t="shared" si="11"/>
        <v>0.53000000156494387</v>
      </c>
      <c r="E70" s="3">
        <f t="shared" si="2"/>
        <v>0.62236062750924248</v>
      </c>
      <c r="F70" s="3">
        <f t="shared" si="3"/>
        <v>-1.3304590980026754E-3</v>
      </c>
      <c r="G70" s="3">
        <f t="shared" si="4"/>
        <v>0.78272950577124056</v>
      </c>
      <c r="H70">
        <f t="shared" si="5"/>
        <v>0.89903952210864968</v>
      </c>
      <c r="I70">
        <f t="shared" si="6"/>
        <v>-2.1377590619571832E-3</v>
      </c>
      <c r="J70" s="48">
        <f t="shared" si="7"/>
        <v>51.511170232284094</v>
      </c>
      <c r="K70" s="48">
        <f t="shared" si="8"/>
        <v>-0.12248457186599246</v>
      </c>
    </row>
    <row r="71" spans="2:11" x14ac:dyDescent="0.25">
      <c r="B71" s="49">
        <f t="shared" si="9"/>
        <v>0.54000000000000026</v>
      </c>
      <c r="C71" s="3">
        <f t="shared" si="10"/>
        <v>0.46000000148914821</v>
      </c>
      <c r="D71" s="3">
        <f t="shared" si="11"/>
        <v>0.54000000157074579</v>
      </c>
      <c r="E71" s="3">
        <f t="shared" si="2"/>
        <v>0.62235976120900172</v>
      </c>
      <c r="F71" s="3">
        <f t="shared" si="3"/>
        <v>-1.3293472779114933E-3</v>
      </c>
      <c r="G71" s="3">
        <f t="shared" si="4"/>
        <v>0.78273019646854625</v>
      </c>
      <c r="H71">
        <f t="shared" si="5"/>
        <v>0.89904063190926842</v>
      </c>
      <c r="I71">
        <f t="shared" si="6"/>
        <v>-2.1359755869512099E-3</v>
      </c>
      <c r="J71" s="48">
        <f t="shared" si="7"/>
        <v>51.511233819175644</v>
      </c>
      <c r="K71" s="48">
        <f t="shared" si="8"/>
        <v>-0.12238238627528313</v>
      </c>
    </row>
    <row r="72" spans="2:11" x14ac:dyDescent="0.25">
      <c r="B72" s="49">
        <f t="shared" si="9"/>
        <v>0.55000000000000027</v>
      </c>
      <c r="C72" s="3">
        <f t="shared" si="10"/>
        <v>0.45000000147359004</v>
      </c>
      <c r="D72" s="3">
        <f t="shared" si="11"/>
        <v>0.55000000157521733</v>
      </c>
      <c r="E72" s="3">
        <f t="shared" si="2"/>
        <v>0.62235889490722762</v>
      </c>
      <c r="F72" s="3">
        <f t="shared" si="3"/>
        <v>-1.3282354578170361E-3</v>
      </c>
      <c r="G72" s="3">
        <f t="shared" si="4"/>
        <v>0.78273088716392358</v>
      </c>
      <c r="H72">
        <f t="shared" si="5"/>
        <v>0.89904174170833784</v>
      </c>
      <c r="I72">
        <f t="shared" si="6"/>
        <v>-2.1341921069665836E-3</v>
      </c>
      <c r="J72" s="48">
        <f t="shared" si="7"/>
        <v>51.511297405978432</v>
      </c>
      <c r="K72" s="48">
        <f t="shared" si="8"/>
        <v>-0.12228020039931797</v>
      </c>
    </row>
    <row r="73" spans="2:11" x14ac:dyDescent="0.25">
      <c r="B73" s="49">
        <f t="shared" si="9"/>
        <v>0.56000000000000028</v>
      </c>
      <c r="C73" s="3">
        <f t="shared" si="10"/>
        <v>0.4400000014569232</v>
      </c>
      <c r="D73" s="3">
        <f t="shared" si="11"/>
        <v>0.56000000157833407</v>
      </c>
      <c r="E73" s="3">
        <f t="shared" si="2"/>
        <v>0.62235802860392042</v>
      </c>
      <c r="F73" s="3">
        <f t="shared" si="3"/>
        <v>-1.3271236377193068E-3</v>
      </c>
      <c r="G73" s="3">
        <f t="shared" si="4"/>
        <v>0.78273157785737257</v>
      </c>
      <c r="H73">
        <f t="shared" si="5"/>
        <v>0.89904285150585761</v>
      </c>
      <c r="I73">
        <f t="shared" si="6"/>
        <v>-2.1324086220032862E-3</v>
      </c>
      <c r="J73" s="48">
        <f t="shared" si="7"/>
        <v>51.511360992692431</v>
      </c>
      <c r="K73" s="48">
        <f t="shared" si="8"/>
        <v>-0.12217801423809599</v>
      </c>
    </row>
    <row r="74" spans="2:11" x14ac:dyDescent="0.25">
      <c r="B74" s="49">
        <f t="shared" si="9"/>
        <v>0.57000000000000028</v>
      </c>
      <c r="C74" s="3">
        <f t="shared" si="10"/>
        <v>0.43000000143917227</v>
      </c>
      <c r="D74" s="3">
        <f t="shared" si="11"/>
        <v>0.57000000158007091</v>
      </c>
      <c r="E74" s="3">
        <f t="shared" si="2"/>
        <v>0.62235716229907978</v>
      </c>
      <c r="F74" s="3">
        <f t="shared" si="3"/>
        <v>-1.3260118176183075E-3</v>
      </c>
      <c r="G74" s="3">
        <f t="shared" si="4"/>
        <v>0.782732268548893</v>
      </c>
      <c r="H74">
        <f t="shared" si="5"/>
        <v>0.89904396130182762</v>
      </c>
      <c r="I74">
        <f t="shared" si="6"/>
        <v>-2.1306251320612978E-3</v>
      </c>
      <c r="J74" s="48">
        <f t="shared" si="7"/>
        <v>51.511424579317634</v>
      </c>
      <c r="K74" s="48">
        <f t="shared" si="8"/>
        <v>-0.12207582779161602</v>
      </c>
    </row>
    <row r="75" spans="2:11" x14ac:dyDescent="0.25">
      <c r="B75" s="49">
        <f t="shared" si="9"/>
        <v>0.58000000000000029</v>
      </c>
      <c r="C75" s="3">
        <f t="shared" si="10"/>
        <v>0.42000000142036209</v>
      </c>
      <c r="D75" s="3">
        <f t="shared" si="11"/>
        <v>0.58000000158040355</v>
      </c>
      <c r="E75" s="3">
        <f t="shared" si="2"/>
        <v>0.62235629599270581</v>
      </c>
      <c r="F75" s="3">
        <f t="shared" si="3"/>
        <v>-1.3248999975140415E-3</v>
      </c>
      <c r="G75" s="3">
        <f t="shared" si="4"/>
        <v>0.78273295923848518</v>
      </c>
      <c r="H75">
        <f t="shared" si="5"/>
        <v>0.89904507109624854</v>
      </c>
      <c r="I75">
        <f t="shared" si="6"/>
        <v>-2.1288416371406022E-3</v>
      </c>
      <c r="J75" s="48">
        <f t="shared" si="7"/>
        <v>51.511488165854075</v>
      </c>
      <c r="K75" s="48">
        <f t="shared" si="8"/>
        <v>-0.12197364105987715</v>
      </c>
    </row>
    <row r="76" spans="2:11" x14ac:dyDescent="0.25">
      <c r="B76" s="49">
        <f t="shared" si="9"/>
        <v>0.5900000000000003</v>
      </c>
      <c r="C76" s="3">
        <f t="shared" si="10"/>
        <v>0.41000000140051712</v>
      </c>
      <c r="D76" s="3">
        <f t="shared" si="11"/>
        <v>0.59000000157930721</v>
      </c>
      <c r="E76" s="3">
        <f t="shared" si="2"/>
        <v>0.62235542968479862</v>
      </c>
      <c r="F76" s="3">
        <f t="shared" si="3"/>
        <v>-1.3237881774065111E-3</v>
      </c>
      <c r="G76" s="3">
        <f t="shared" si="4"/>
        <v>0.7827336499261488</v>
      </c>
      <c r="H76">
        <f t="shared" si="5"/>
        <v>0.89904618088911969</v>
      </c>
      <c r="I76">
        <f t="shared" si="6"/>
        <v>-2.1270581372411796E-3</v>
      </c>
      <c r="J76" s="48">
        <f t="shared" si="7"/>
        <v>51.511551752301727</v>
      </c>
      <c r="K76" s="48">
        <f t="shared" si="8"/>
        <v>-0.12187145404287823</v>
      </c>
    </row>
    <row r="77" spans="2:11" x14ac:dyDescent="0.25">
      <c r="B77" s="49">
        <f t="shared" si="9"/>
        <v>0.60000000000000031</v>
      </c>
      <c r="C77" s="3">
        <f t="shared" si="10"/>
        <v>0.40000000137966207</v>
      </c>
      <c r="D77" s="3">
        <f t="shared" si="11"/>
        <v>0.60000000157675726</v>
      </c>
      <c r="E77" s="3">
        <f t="shared" si="2"/>
        <v>0.62235456337535811</v>
      </c>
      <c r="F77" s="3">
        <f t="shared" si="3"/>
        <v>-1.3226763572957198E-3</v>
      </c>
      <c r="G77" s="3">
        <f t="shared" si="4"/>
        <v>0.78273434061188418</v>
      </c>
      <c r="H77">
        <f t="shared" si="5"/>
        <v>0.89904729068044142</v>
      </c>
      <c r="I77">
        <f t="shared" si="6"/>
        <v>-2.1252746323630134E-3</v>
      </c>
      <c r="J77" s="48">
        <f t="shared" si="7"/>
        <v>51.511615338660604</v>
      </c>
      <c r="K77" s="48">
        <f t="shared" si="8"/>
        <v>-0.1217692667406183</v>
      </c>
    </row>
    <row r="78" spans="2:11" x14ac:dyDescent="0.25">
      <c r="B78" s="49">
        <f t="shared" si="9"/>
        <v>0.61000000000000032</v>
      </c>
      <c r="C78" s="3">
        <f t="shared" si="10"/>
        <v>0.39000000135782148</v>
      </c>
      <c r="D78" s="3">
        <f t="shared" si="11"/>
        <v>0.61000000157272916</v>
      </c>
      <c r="E78" s="3">
        <f t="shared" si="2"/>
        <v>0.62235369706438437</v>
      </c>
      <c r="F78" s="3">
        <f t="shared" si="3"/>
        <v>-1.3215645371816695E-3</v>
      </c>
      <c r="G78" s="3">
        <f t="shared" si="4"/>
        <v>0.78273503129569111</v>
      </c>
      <c r="H78">
        <f t="shared" si="5"/>
        <v>0.89904840047021362</v>
      </c>
      <c r="I78">
        <f t="shared" si="6"/>
        <v>-2.1234911225060829E-3</v>
      </c>
      <c r="J78" s="48">
        <f t="shared" si="7"/>
        <v>51.511678924930699</v>
      </c>
      <c r="K78" s="48">
        <f t="shared" si="8"/>
        <v>-0.12166707915309621</v>
      </c>
    </row>
    <row r="79" spans="2:11" x14ac:dyDescent="0.25">
      <c r="B79" s="49">
        <f t="shared" si="9"/>
        <v>0.62000000000000033</v>
      </c>
      <c r="C79" s="3">
        <f t="shared" si="10"/>
        <v>0.3800000013350201</v>
      </c>
      <c r="D79" s="3">
        <f t="shared" si="11"/>
        <v>0.62000000156719826</v>
      </c>
      <c r="E79" s="3">
        <f t="shared" si="2"/>
        <v>0.62235283075187731</v>
      </c>
      <c r="F79" s="3">
        <f t="shared" si="3"/>
        <v>-1.3204527170643636E-3</v>
      </c>
      <c r="G79" s="3">
        <f t="shared" si="4"/>
        <v>0.78273572197756969</v>
      </c>
      <c r="H79">
        <f t="shared" si="5"/>
        <v>0.89904951025843627</v>
      </c>
      <c r="I79">
        <f t="shared" si="6"/>
        <v>-2.1217076076703719E-3</v>
      </c>
      <c r="J79" s="48">
        <f t="shared" si="7"/>
        <v>51.511742511112011</v>
      </c>
      <c r="K79" s="48">
        <f t="shared" si="8"/>
        <v>-0.121564891280311</v>
      </c>
    </row>
    <row r="80" spans="2:11" x14ac:dyDescent="0.25">
      <c r="B80" s="49">
        <f t="shared" si="9"/>
        <v>0.63000000000000034</v>
      </c>
      <c r="C80" s="3">
        <f t="shared" si="10"/>
        <v>0.37000000131128252</v>
      </c>
      <c r="D80" s="3">
        <f t="shared" si="11"/>
        <v>0.6300000015601398</v>
      </c>
      <c r="E80" s="3">
        <f t="shared" si="2"/>
        <v>0.62235196443783702</v>
      </c>
      <c r="F80" s="3">
        <f t="shared" si="3"/>
        <v>-1.3193408969438044E-3</v>
      </c>
      <c r="G80" s="3">
        <f t="shared" si="4"/>
        <v>0.7827364126575197</v>
      </c>
      <c r="H80">
        <f t="shared" si="5"/>
        <v>0.89905062004510927</v>
      </c>
      <c r="I80">
        <f t="shared" si="6"/>
        <v>-2.1199240878558611E-3</v>
      </c>
      <c r="J80" s="48">
        <f t="shared" si="7"/>
        <v>51.511806097204534</v>
      </c>
      <c r="K80" s="48">
        <f t="shared" si="8"/>
        <v>-0.12146270312226158</v>
      </c>
    </row>
    <row r="81" spans="2:11" x14ac:dyDescent="0.25">
      <c r="B81" s="49">
        <f t="shared" si="9"/>
        <v>0.64000000000000035</v>
      </c>
      <c r="C81" s="3">
        <f t="shared" ref="C81:C112" si="12">SIN((1-B81)*$Q$9)/SIN($Q$9)</f>
        <v>0.36000000128663334</v>
      </c>
      <c r="D81" s="3">
        <f t="shared" ref="D81:D117" si="13">SIN(B81*$Q$9)/SIN($Q$9)</f>
        <v>0.64000000155152914</v>
      </c>
      <c r="E81" s="3">
        <f t="shared" si="2"/>
        <v>0.6223510981222633</v>
      </c>
      <c r="F81" s="3">
        <f t="shared" si="3"/>
        <v>-1.3182290768199946E-3</v>
      </c>
      <c r="G81" s="3">
        <f t="shared" si="4"/>
        <v>0.78273710333554125</v>
      </c>
      <c r="H81">
        <f t="shared" si="5"/>
        <v>0.89905172983023274</v>
      </c>
      <c r="I81">
        <f t="shared" si="6"/>
        <v>-2.1181405630625325E-3</v>
      </c>
      <c r="J81" s="48">
        <f t="shared" si="7"/>
        <v>51.511869683208275</v>
      </c>
      <c r="K81" s="48">
        <f t="shared" si="8"/>
        <v>-0.1213605146789469</v>
      </c>
    </row>
    <row r="82" spans="2:11" x14ac:dyDescent="0.25">
      <c r="B82" s="49">
        <f t="shared" si="9"/>
        <v>0.65000000000000036</v>
      </c>
      <c r="C82" s="3">
        <f t="shared" si="12"/>
        <v>0.35000000126109726</v>
      </c>
      <c r="D82" s="3">
        <f t="shared" si="13"/>
        <v>0.65000000154134197</v>
      </c>
      <c r="E82" s="3">
        <f t="shared" ref="E82:E117" si="14">C82*COS($D$9)*COS($F$9)+D82*COS($I$9)*COS($K$9)</f>
        <v>0.62235023180515658</v>
      </c>
      <c r="F82" s="3">
        <f t="shared" ref="F82:F117" si="15">C82*COS($D$9)*SIN($F$9)+D82*COS($I$9)*SIN($K$9)</f>
        <v>-1.3171172566929371E-3</v>
      </c>
      <c r="G82" s="3">
        <f t="shared" ref="G82:G117" si="16">C82*SIN($D$9)+D82*SIN($I$9)</f>
        <v>0.78273779401163468</v>
      </c>
      <c r="H82">
        <f t="shared" ref="H82:H117" si="17">ATAN2(SQRT(E82^2+F82^2),G82)</f>
        <v>0.89905283961380666</v>
      </c>
      <c r="I82">
        <f t="shared" ref="I82:I117" si="18">ATAN2(E82,F82)</f>
        <v>-2.1163570332903671E-3</v>
      </c>
      <c r="J82" s="48">
        <f t="shared" ref="J82:J117" si="19">DEGREES(H82)</f>
        <v>51.511933269123233</v>
      </c>
      <c r="K82" s="48">
        <f t="shared" ref="K82:K117" si="20">DEGREES(I82)</f>
        <v>-0.1212583259503659</v>
      </c>
    </row>
    <row r="83" spans="2:11" x14ac:dyDescent="0.25">
      <c r="B83" s="49">
        <f t="shared" ref="B83:B116" si="21">B82+0.01</f>
        <v>0.66000000000000036</v>
      </c>
      <c r="C83" s="3">
        <f t="shared" si="12"/>
        <v>0.34000000123469892</v>
      </c>
      <c r="D83" s="3">
        <f t="shared" si="13"/>
        <v>0.66000000152955318</v>
      </c>
      <c r="E83" s="3">
        <f t="shared" si="14"/>
        <v>0.62234936548651631</v>
      </c>
      <c r="F83" s="3">
        <f t="shared" si="15"/>
        <v>-1.3160054365626349E-3</v>
      </c>
      <c r="G83" s="3">
        <f t="shared" si="16"/>
        <v>0.78273848468579943</v>
      </c>
      <c r="H83">
        <f t="shared" si="17"/>
        <v>0.89905394939583094</v>
      </c>
      <c r="I83">
        <f t="shared" si="18"/>
        <v>-2.1145734985393485E-3</v>
      </c>
      <c r="J83" s="48">
        <f t="shared" si="19"/>
        <v>51.511996854949402</v>
      </c>
      <c r="K83" s="48">
        <f t="shared" si="20"/>
        <v>-0.12115613693651761</v>
      </c>
    </row>
    <row r="84" spans="2:11" x14ac:dyDescent="0.25">
      <c r="B84" s="49">
        <f t="shared" si="21"/>
        <v>0.67000000000000037</v>
      </c>
      <c r="C84" s="3">
        <f t="shared" si="12"/>
        <v>0.33000000120746287</v>
      </c>
      <c r="D84" s="3">
        <f t="shared" si="13"/>
        <v>0.67000000151613848</v>
      </c>
      <c r="E84" s="3">
        <f t="shared" si="14"/>
        <v>0.62234849916634294</v>
      </c>
      <c r="F84" s="3">
        <f t="shared" si="15"/>
        <v>-1.31489361642909E-3</v>
      </c>
      <c r="G84" s="3">
        <f t="shared" si="16"/>
        <v>0.78273917535803594</v>
      </c>
      <c r="H84">
        <f t="shared" si="17"/>
        <v>0.89905505917630568</v>
      </c>
      <c r="I84">
        <f t="shared" si="18"/>
        <v>-2.1127899588094558E-3</v>
      </c>
      <c r="J84" s="48">
        <f t="shared" si="19"/>
        <v>51.512060440686788</v>
      </c>
      <c r="K84" s="48">
        <f t="shared" si="20"/>
        <v>-0.12105394763740086</v>
      </c>
    </row>
    <row r="85" spans="2:11" x14ac:dyDescent="0.25">
      <c r="B85" s="49">
        <f t="shared" si="21"/>
        <v>0.68000000000000038</v>
      </c>
      <c r="C85" s="3">
        <f t="shared" si="12"/>
        <v>0.32000000117941385</v>
      </c>
      <c r="D85" s="3">
        <f t="shared" si="13"/>
        <v>0.68000000150107298</v>
      </c>
      <c r="E85" s="3">
        <f t="shared" si="14"/>
        <v>0.62234763284463623</v>
      </c>
      <c r="F85" s="3">
        <f t="shared" si="15"/>
        <v>-1.3137817962923059E-3</v>
      </c>
      <c r="G85" s="3">
        <f t="shared" si="16"/>
        <v>0.78273986602834378</v>
      </c>
      <c r="H85">
        <f t="shared" si="17"/>
        <v>0.89905616895523066</v>
      </c>
      <c r="I85">
        <f t="shared" si="18"/>
        <v>-2.1110064141006729E-3</v>
      </c>
      <c r="J85" s="48">
        <f t="shared" si="19"/>
        <v>51.512124026335385</v>
      </c>
      <c r="K85" s="48">
        <f t="shared" si="20"/>
        <v>-0.12095175805301471</v>
      </c>
    </row>
    <row r="86" spans="2:11" x14ac:dyDescent="0.25">
      <c r="B86" s="49">
        <f t="shared" si="21"/>
        <v>0.69000000000000039</v>
      </c>
      <c r="C86" s="3">
        <f t="shared" si="12"/>
        <v>0.31000000115057641</v>
      </c>
      <c r="D86" s="3">
        <f t="shared" si="13"/>
        <v>0.69000000148433238</v>
      </c>
      <c r="E86" s="3">
        <f t="shared" si="14"/>
        <v>0.6223467665213962</v>
      </c>
      <c r="F86" s="3">
        <f t="shared" si="15"/>
        <v>-1.3126699761522853E-3</v>
      </c>
      <c r="G86" s="3">
        <f t="shared" si="16"/>
        <v>0.78274055669672338</v>
      </c>
      <c r="H86">
        <f t="shared" si="17"/>
        <v>0.89905727873260632</v>
      </c>
      <c r="I86">
        <f t="shared" si="18"/>
        <v>-2.1092228644129809E-3</v>
      </c>
      <c r="J86" s="48">
        <f t="shared" si="19"/>
        <v>51.512187611895207</v>
      </c>
      <c r="K86" s="48">
        <f t="shared" si="20"/>
        <v>-0.12084956818335808</v>
      </c>
    </row>
    <row r="87" spans="2:11" x14ac:dyDescent="0.25">
      <c r="B87" s="49">
        <f t="shared" si="21"/>
        <v>0.7000000000000004</v>
      </c>
      <c r="C87" s="3">
        <f t="shared" si="12"/>
        <v>0.30000000112097525</v>
      </c>
      <c r="D87" s="3">
        <f t="shared" si="13"/>
        <v>0.7000000014658917</v>
      </c>
      <c r="E87" s="3">
        <f t="shared" si="14"/>
        <v>0.62234590019662295</v>
      </c>
      <c r="F87" s="3">
        <f t="shared" si="15"/>
        <v>-1.3115581560090303E-3</v>
      </c>
      <c r="G87" s="3">
        <f t="shared" si="16"/>
        <v>0.78274124736317452</v>
      </c>
      <c r="H87">
        <f t="shared" si="17"/>
        <v>0.89905838850843223</v>
      </c>
      <c r="I87">
        <f t="shared" si="18"/>
        <v>-2.1074393097463605E-3</v>
      </c>
      <c r="J87" s="48">
        <f t="shared" si="19"/>
        <v>51.51225119736624</v>
      </c>
      <c r="K87" s="48">
        <f t="shared" si="20"/>
        <v>-0.12074737802842987</v>
      </c>
    </row>
    <row r="88" spans="2:11" x14ac:dyDescent="0.25">
      <c r="B88" s="49">
        <f t="shared" si="21"/>
        <v>0.71000000000000041</v>
      </c>
      <c r="C88" s="3">
        <f t="shared" si="12"/>
        <v>0.29000000109063501</v>
      </c>
      <c r="D88" s="3">
        <f t="shared" si="13"/>
        <v>0.7100000014457265</v>
      </c>
      <c r="E88" s="3">
        <f t="shared" si="14"/>
        <v>0.62234503387031648</v>
      </c>
      <c r="F88" s="3">
        <f t="shared" si="15"/>
        <v>-1.3104463358625444E-3</v>
      </c>
      <c r="G88" s="3">
        <f t="shared" si="16"/>
        <v>0.78274193802769731</v>
      </c>
      <c r="H88">
        <f t="shared" si="17"/>
        <v>0.8990594982827087</v>
      </c>
      <c r="I88">
        <f t="shared" si="18"/>
        <v>-2.105655750100795E-3</v>
      </c>
      <c r="J88" s="48">
        <f t="shared" si="19"/>
        <v>51.51231478274849</v>
      </c>
      <c r="K88" s="48">
        <f t="shared" si="20"/>
        <v>-0.12064518758822912</v>
      </c>
    </row>
    <row r="89" spans="2:11" x14ac:dyDescent="0.25">
      <c r="B89" s="49">
        <f t="shared" si="21"/>
        <v>0.72000000000000042</v>
      </c>
      <c r="C89" s="3">
        <f t="shared" si="12"/>
        <v>0.28000000105958028</v>
      </c>
      <c r="D89" s="3">
        <f t="shared" si="13"/>
        <v>0.72000000142381204</v>
      </c>
      <c r="E89" s="3">
        <f t="shared" si="14"/>
        <v>0.62234416754247679</v>
      </c>
      <c r="F89" s="3">
        <f t="shared" si="15"/>
        <v>-1.3093345157128298E-3</v>
      </c>
      <c r="G89" s="3">
        <f t="shared" si="16"/>
        <v>0.78274262869029154</v>
      </c>
      <c r="H89">
        <f t="shared" si="17"/>
        <v>0.89906060805543531</v>
      </c>
      <c r="I89">
        <f t="shared" si="18"/>
        <v>-2.1038721854762647E-3</v>
      </c>
      <c r="J89" s="48">
        <f t="shared" si="19"/>
        <v>51.512378368041944</v>
      </c>
      <c r="K89" s="48">
        <f t="shared" si="20"/>
        <v>-0.1205429968627547</v>
      </c>
    </row>
    <row r="90" spans="2:11" x14ac:dyDescent="0.25">
      <c r="B90" s="49">
        <f t="shared" si="21"/>
        <v>0.73000000000000043</v>
      </c>
      <c r="C90" s="3">
        <f t="shared" si="12"/>
        <v>0.27000000102783572</v>
      </c>
      <c r="D90" s="3">
        <f t="shared" si="13"/>
        <v>0.73000000140012367</v>
      </c>
      <c r="E90" s="3">
        <f t="shared" si="14"/>
        <v>0.62234330121310377</v>
      </c>
      <c r="F90" s="3">
        <f t="shared" si="15"/>
        <v>-1.3082226955598894E-3</v>
      </c>
      <c r="G90" s="3">
        <f t="shared" si="16"/>
        <v>0.78274331935095742</v>
      </c>
      <c r="H90">
        <f t="shared" si="17"/>
        <v>0.89906171782661226</v>
      </c>
      <c r="I90">
        <f t="shared" si="18"/>
        <v>-2.1020886158727515E-3</v>
      </c>
      <c r="J90" s="48">
        <f t="shared" si="19"/>
        <v>51.512441953246608</v>
      </c>
      <c r="K90" s="48">
        <f t="shared" si="20"/>
        <v>-0.12044080585200558</v>
      </c>
    </row>
    <row r="91" spans="2:11" x14ac:dyDescent="0.25">
      <c r="B91" s="49">
        <f t="shared" si="21"/>
        <v>0.74000000000000044</v>
      </c>
      <c r="C91" s="3">
        <f t="shared" si="12"/>
        <v>0.26000000099542597</v>
      </c>
      <c r="D91" s="3">
        <f t="shared" si="13"/>
        <v>0.74000000137463684</v>
      </c>
      <c r="E91" s="3">
        <f t="shared" si="14"/>
        <v>0.62234243488219754</v>
      </c>
      <c r="F91" s="3">
        <f t="shared" si="15"/>
        <v>-1.3071108754037259E-3</v>
      </c>
      <c r="G91" s="3">
        <f t="shared" si="16"/>
        <v>0.78274401000969474</v>
      </c>
      <c r="H91">
        <f t="shared" si="17"/>
        <v>0.89906282759623968</v>
      </c>
      <c r="I91">
        <f t="shared" si="18"/>
        <v>-2.1003050412902379E-3</v>
      </c>
      <c r="J91" s="48">
        <f t="shared" si="19"/>
        <v>51.512505538362497</v>
      </c>
      <c r="K91" s="48">
        <f t="shared" si="20"/>
        <v>-0.12033861455598074</v>
      </c>
    </row>
    <row r="92" spans="2:11" x14ac:dyDescent="0.25">
      <c r="B92" s="49">
        <f t="shared" si="21"/>
        <v>0.75000000000000044</v>
      </c>
      <c r="C92" s="3">
        <f t="shared" si="12"/>
        <v>0.25000000096237568</v>
      </c>
      <c r="D92" s="3">
        <f t="shared" si="13"/>
        <v>0.75000000134732703</v>
      </c>
      <c r="E92" s="3">
        <f t="shared" si="14"/>
        <v>0.62234156854975797</v>
      </c>
      <c r="F92" s="3">
        <f t="shared" si="15"/>
        <v>-1.3059990552443423E-3</v>
      </c>
      <c r="G92" s="3">
        <f t="shared" si="16"/>
        <v>0.78274470066650392</v>
      </c>
      <c r="H92">
        <f t="shared" si="17"/>
        <v>0.89906393736431744</v>
      </c>
      <c r="I92">
        <f t="shared" si="18"/>
        <v>-2.0985214617287059E-3</v>
      </c>
      <c r="J92" s="48">
        <f t="shared" si="19"/>
        <v>51.512569123389589</v>
      </c>
      <c r="K92" s="48">
        <f t="shared" si="20"/>
        <v>-0.12023642297467917</v>
      </c>
    </row>
    <row r="93" spans="2:11" x14ac:dyDescent="0.25">
      <c r="B93" s="49">
        <f t="shared" si="21"/>
        <v>0.76000000000000045</v>
      </c>
      <c r="C93" s="3">
        <f t="shared" si="12"/>
        <v>0.24000000092870941</v>
      </c>
      <c r="D93" s="3">
        <f t="shared" si="13"/>
        <v>0.76000000131816936</v>
      </c>
      <c r="E93" s="3">
        <f t="shared" si="14"/>
        <v>0.62234070221578519</v>
      </c>
      <c r="F93" s="3">
        <f t="shared" si="15"/>
        <v>-1.3048872350817408E-3</v>
      </c>
      <c r="G93" s="3">
        <f t="shared" si="16"/>
        <v>0.78274539132138443</v>
      </c>
      <c r="H93">
        <f t="shared" si="17"/>
        <v>0.89906504713084556</v>
      </c>
      <c r="I93">
        <f t="shared" si="18"/>
        <v>-2.0967378771881364E-3</v>
      </c>
      <c r="J93" s="48">
        <f t="shared" si="19"/>
        <v>51.512632708327892</v>
      </c>
      <c r="K93" s="48">
        <f t="shared" si="20"/>
        <v>-0.12013423110809975</v>
      </c>
    </row>
    <row r="94" spans="2:11" x14ac:dyDescent="0.25">
      <c r="B94" s="49">
        <f t="shared" si="21"/>
        <v>0.77000000000000046</v>
      </c>
      <c r="C94" s="3">
        <f t="shared" si="12"/>
        <v>0.23000000089445188</v>
      </c>
      <c r="D94" s="3">
        <f t="shared" si="13"/>
        <v>0.77000000128713919</v>
      </c>
      <c r="E94" s="3">
        <f t="shared" si="14"/>
        <v>0.62233983588027908</v>
      </c>
      <c r="F94" s="3">
        <f t="shared" si="15"/>
        <v>-1.3037754149159246E-3</v>
      </c>
      <c r="G94" s="3">
        <f t="shared" si="16"/>
        <v>0.78274608197433648</v>
      </c>
      <c r="H94">
        <f t="shared" si="17"/>
        <v>0.89906615689582403</v>
      </c>
      <c r="I94">
        <f t="shared" si="18"/>
        <v>-2.094954287668511E-3</v>
      </c>
      <c r="J94" s="48">
        <f t="shared" si="19"/>
        <v>51.512696293177413</v>
      </c>
      <c r="K94" s="48">
        <f t="shared" si="20"/>
        <v>-0.12003203895624144</v>
      </c>
    </row>
    <row r="95" spans="2:11" x14ac:dyDescent="0.25">
      <c r="B95" s="49">
        <f t="shared" si="21"/>
        <v>0.78000000000000047</v>
      </c>
      <c r="C95" s="3">
        <f t="shared" si="12"/>
        <v>0.22000000085962776</v>
      </c>
      <c r="D95" s="3">
        <f t="shared" si="13"/>
        <v>0.78000000125421209</v>
      </c>
      <c r="E95" s="3">
        <f t="shared" si="14"/>
        <v>0.62233896954323986</v>
      </c>
      <c r="F95" s="3">
        <f t="shared" si="15"/>
        <v>-1.3026635947468964E-3</v>
      </c>
      <c r="G95" s="3">
        <f t="shared" si="16"/>
        <v>0.78274677262536019</v>
      </c>
      <c r="H95">
        <f t="shared" si="17"/>
        <v>0.89906726665925274</v>
      </c>
      <c r="I95">
        <f t="shared" si="18"/>
        <v>-2.093170693169812E-3</v>
      </c>
      <c r="J95" s="48">
        <f t="shared" si="19"/>
        <v>51.512759877938137</v>
      </c>
      <c r="K95" s="48">
        <f t="shared" si="20"/>
        <v>-0.11992984651910324</v>
      </c>
    </row>
    <row r="96" spans="2:11" x14ac:dyDescent="0.25">
      <c r="B96" s="49">
        <f t="shared" si="21"/>
        <v>0.79000000000000048</v>
      </c>
      <c r="C96" s="3">
        <f t="shared" si="12"/>
        <v>0.21000000082426154</v>
      </c>
      <c r="D96" s="3">
        <f t="shared" si="13"/>
        <v>0.79000000121936342</v>
      </c>
      <c r="E96" s="3">
        <f t="shared" si="14"/>
        <v>0.62233810320466743</v>
      </c>
      <c r="F96" s="3">
        <f t="shared" si="15"/>
        <v>-1.3015517745746589E-3</v>
      </c>
      <c r="G96" s="3">
        <f t="shared" si="16"/>
        <v>0.78274746327445544</v>
      </c>
      <c r="H96">
        <f t="shared" si="17"/>
        <v>0.89906837642113169</v>
      </c>
      <c r="I96">
        <f t="shared" si="18"/>
        <v>-2.0913870936920204E-3</v>
      </c>
      <c r="J96" s="48">
        <f t="shared" si="19"/>
        <v>51.512823462610065</v>
      </c>
      <c r="K96" s="48">
        <f t="shared" si="20"/>
        <v>-0.11982765379668404</v>
      </c>
    </row>
    <row r="97" spans="2:11" x14ac:dyDescent="0.25">
      <c r="B97" s="49">
        <f t="shared" si="21"/>
        <v>0.80000000000000049</v>
      </c>
      <c r="C97" s="3">
        <f t="shared" si="12"/>
        <v>0.20000000078837799</v>
      </c>
      <c r="D97" s="3">
        <f t="shared" si="13"/>
        <v>0.8000000011825682</v>
      </c>
      <c r="E97" s="3">
        <f t="shared" si="14"/>
        <v>0.62233723686456155</v>
      </c>
      <c r="F97" s="3">
        <f t="shared" si="15"/>
        <v>-1.3004399543992146E-3</v>
      </c>
      <c r="G97" s="3">
        <f t="shared" si="16"/>
        <v>0.78274815392162211</v>
      </c>
      <c r="H97">
        <f t="shared" si="17"/>
        <v>0.8990694861814611</v>
      </c>
      <c r="I97">
        <f t="shared" si="18"/>
        <v>-2.0896034892351183E-3</v>
      </c>
      <c r="J97" s="48">
        <f t="shared" si="19"/>
        <v>51.51288704719321</v>
      </c>
      <c r="K97" s="48">
        <f t="shared" si="20"/>
        <v>-0.11972546078898283</v>
      </c>
    </row>
    <row r="98" spans="2:11" x14ac:dyDescent="0.25">
      <c r="B98" s="49">
        <f t="shared" si="21"/>
        <v>0.8100000000000005</v>
      </c>
      <c r="C98" s="3">
        <f t="shared" si="12"/>
        <v>0.19000000075200174</v>
      </c>
      <c r="D98" s="3">
        <f t="shared" si="13"/>
        <v>0.81000000114380222</v>
      </c>
      <c r="E98" s="3">
        <f t="shared" si="14"/>
        <v>0.62233637052292268</v>
      </c>
      <c r="F98" s="3">
        <f t="shared" si="15"/>
        <v>-1.2993281342205667E-3</v>
      </c>
      <c r="G98" s="3">
        <f t="shared" si="16"/>
        <v>0.78274884456686067</v>
      </c>
      <c r="H98">
        <f t="shared" si="17"/>
        <v>0.89907059594024086</v>
      </c>
      <c r="I98">
        <f t="shared" si="18"/>
        <v>-2.0878198797990872E-3</v>
      </c>
      <c r="J98" s="48">
        <f t="shared" si="19"/>
        <v>51.512950631687566</v>
      </c>
      <c r="K98" s="48">
        <f t="shared" si="20"/>
        <v>-0.11962326749599854</v>
      </c>
    </row>
    <row r="99" spans="2:11" x14ac:dyDescent="0.25">
      <c r="B99" s="49">
        <f t="shared" si="21"/>
        <v>0.82000000000000051</v>
      </c>
      <c r="C99" s="3">
        <f t="shared" si="12"/>
        <v>0.18000000071515734</v>
      </c>
      <c r="D99" s="3">
        <f t="shared" si="13"/>
        <v>0.8200000011030405</v>
      </c>
      <c r="E99" s="3">
        <f t="shared" si="14"/>
        <v>0.62233550417975037</v>
      </c>
      <c r="F99" s="3">
        <f t="shared" si="15"/>
        <v>-1.2982163140387174E-3</v>
      </c>
      <c r="G99" s="3">
        <f t="shared" si="16"/>
        <v>0.78274953521017043</v>
      </c>
      <c r="H99">
        <f t="shared" si="17"/>
        <v>0.89907170569747064</v>
      </c>
      <c r="I99">
        <f t="shared" si="18"/>
        <v>-2.0860362653839096E-3</v>
      </c>
      <c r="J99" s="48">
        <f t="shared" si="19"/>
        <v>51.513014216093119</v>
      </c>
      <c r="K99" s="48">
        <f t="shared" si="20"/>
        <v>-0.11952107391773016</v>
      </c>
    </row>
    <row r="100" spans="2:11" x14ac:dyDescent="0.25">
      <c r="B100" s="49">
        <f t="shared" si="21"/>
        <v>0.83000000000000052</v>
      </c>
      <c r="C100" s="3">
        <f t="shared" si="12"/>
        <v>0.17000000067786949</v>
      </c>
      <c r="D100" s="3">
        <f t="shared" si="13"/>
        <v>0.83000000106025862</v>
      </c>
      <c r="E100" s="3">
        <f t="shared" si="14"/>
        <v>0.62233463783504472</v>
      </c>
      <c r="F100" s="3">
        <f t="shared" si="15"/>
        <v>-1.2971044938536696E-3</v>
      </c>
      <c r="G100" s="3">
        <f t="shared" si="16"/>
        <v>0.78275022585155185</v>
      </c>
      <c r="H100">
        <f t="shared" si="17"/>
        <v>0.8990728154531511</v>
      </c>
      <c r="I100">
        <f t="shared" si="18"/>
        <v>-2.0842526459895665E-3</v>
      </c>
      <c r="J100" s="48">
        <f t="shared" si="19"/>
        <v>51.513077800409896</v>
      </c>
      <c r="K100" s="48">
        <f t="shared" si="20"/>
        <v>-0.11941888005417663</v>
      </c>
    </row>
    <row r="101" spans="2:11" x14ac:dyDescent="0.25">
      <c r="B101" s="49">
        <f t="shared" si="21"/>
        <v>0.84000000000000052</v>
      </c>
      <c r="C101" s="3">
        <f t="shared" si="12"/>
        <v>0.16000000064016281</v>
      </c>
      <c r="D101" s="3">
        <f t="shared" si="13"/>
        <v>0.84000000101543215</v>
      </c>
      <c r="E101" s="3">
        <f t="shared" si="14"/>
        <v>0.6223337714888062</v>
      </c>
      <c r="F101" s="3">
        <f t="shared" si="15"/>
        <v>-1.2959926736654268E-3</v>
      </c>
      <c r="G101" s="3">
        <f t="shared" si="16"/>
        <v>0.78275091649100514</v>
      </c>
      <c r="H101">
        <f t="shared" si="17"/>
        <v>0.89907392520728169</v>
      </c>
      <c r="I101">
        <f t="shared" si="18"/>
        <v>-2.0824690216160397E-3</v>
      </c>
      <c r="J101" s="48">
        <f t="shared" si="19"/>
        <v>51.513141384637876</v>
      </c>
      <c r="K101" s="48">
        <f t="shared" si="20"/>
        <v>-0.11931668590533688</v>
      </c>
    </row>
    <row r="102" spans="2:11" x14ac:dyDescent="0.25">
      <c r="B102" s="49">
        <f t="shared" si="21"/>
        <v>0.85000000000000053</v>
      </c>
      <c r="C102" s="3">
        <f t="shared" si="12"/>
        <v>0.15000000060206195</v>
      </c>
      <c r="D102" s="3">
        <f t="shared" si="13"/>
        <v>0.8500000009685359</v>
      </c>
      <c r="E102" s="3">
        <f t="shared" si="14"/>
        <v>0.62233290514103423</v>
      </c>
      <c r="F102" s="3">
        <f t="shared" si="15"/>
        <v>-1.2948808534739903E-3</v>
      </c>
      <c r="G102" s="3">
        <f t="shared" si="16"/>
        <v>0.78275160712852965</v>
      </c>
      <c r="H102">
        <f t="shared" si="17"/>
        <v>0.89907503495986241</v>
      </c>
      <c r="I102">
        <f t="shared" si="18"/>
        <v>-2.08068539226331E-3</v>
      </c>
      <c r="J102" s="48">
        <f t="shared" si="19"/>
        <v>51.51320496877706</v>
      </c>
      <c r="K102" s="48">
        <f t="shared" si="20"/>
        <v>-0.11921449147120981</v>
      </c>
    </row>
    <row r="103" spans="2:11" x14ac:dyDescent="0.25">
      <c r="B103" s="49">
        <f t="shared" si="21"/>
        <v>0.86000000000000054</v>
      </c>
      <c r="C103" s="3">
        <f t="shared" si="12"/>
        <v>0.14000000056359152</v>
      </c>
      <c r="D103" s="3">
        <f t="shared" si="13"/>
        <v>0.86000000091954554</v>
      </c>
      <c r="E103" s="3">
        <f t="shared" si="14"/>
        <v>0.62233203879172905</v>
      </c>
      <c r="F103" s="3">
        <f t="shared" si="15"/>
        <v>-1.293769033279364E-3</v>
      </c>
      <c r="G103" s="3">
        <f t="shared" si="16"/>
        <v>0.78275229776412569</v>
      </c>
      <c r="H103">
        <f t="shared" si="17"/>
        <v>0.89907614471089348</v>
      </c>
      <c r="I103">
        <f t="shared" si="18"/>
        <v>-2.0789017579313615E-3</v>
      </c>
      <c r="J103" s="48">
        <f t="shared" si="19"/>
        <v>51.513268552827448</v>
      </c>
      <c r="K103" s="48">
        <f t="shared" si="20"/>
        <v>-0.11911229675179454</v>
      </c>
    </row>
    <row r="104" spans="2:11" x14ac:dyDescent="0.25">
      <c r="B104" s="49">
        <f t="shared" si="21"/>
        <v>0.87000000000000055</v>
      </c>
      <c r="C104" s="3">
        <f t="shared" si="12"/>
        <v>0.13000000052477623</v>
      </c>
      <c r="D104" s="3">
        <f t="shared" si="13"/>
        <v>0.87000000086843643</v>
      </c>
      <c r="E104" s="3">
        <f t="shared" si="14"/>
        <v>0.62233117244089065</v>
      </c>
      <c r="F104" s="3">
        <f t="shared" si="15"/>
        <v>-1.2926572130815505E-3</v>
      </c>
      <c r="G104" s="3">
        <f t="shared" si="16"/>
        <v>0.78275298839779339</v>
      </c>
      <c r="H104">
        <f t="shared" si="17"/>
        <v>0.89907725446037479</v>
      </c>
      <c r="I104">
        <f t="shared" si="18"/>
        <v>-2.0771181186201738E-3</v>
      </c>
      <c r="J104" s="48">
        <f t="shared" si="19"/>
        <v>51.513332136789046</v>
      </c>
      <c r="K104" s="48">
        <f t="shared" si="20"/>
        <v>-0.11901010174708986</v>
      </c>
    </row>
    <row r="105" spans="2:11" x14ac:dyDescent="0.25">
      <c r="B105" s="49">
        <f t="shared" si="21"/>
        <v>0.88000000000000056</v>
      </c>
      <c r="C105" s="3">
        <f t="shared" si="12"/>
        <v>0.12000000048564061</v>
      </c>
      <c r="D105" s="3">
        <f t="shared" si="13"/>
        <v>0.88000000081518381</v>
      </c>
      <c r="E105" s="3">
        <f t="shared" si="14"/>
        <v>0.6223303060885188</v>
      </c>
      <c r="F105" s="3">
        <f t="shared" si="15"/>
        <v>-1.2915453928805517E-3</v>
      </c>
      <c r="G105" s="3">
        <f t="shared" si="16"/>
        <v>0.78275367902953252</v>
      </c>
      <c r="H105">
        <f t="shared" si="17"/>
        <v>0.89907836420830634</v>
      </c>
      <c r="I105">
        <f t="shared" si="18"/>
        <v>-2.0753344743297299E-3</v>
      </c>
      <c r="J105" s="48">
        <f t="shared" si="19"/>
        <v>51.513395720661848</v>
      </c>
      <c r="K105" s="48">
        <f t="shared" si="20"/>
        <v>-0.11890790645709481</v>
      </c>
    </row>
    <row r="106" spans="2:11" x14ac:dyDescent="0.25">
      <c r="B106" s="49">
        <f t="shared" si="21"/>
        <v>0.89000000000000057</v>
      </c>
      <c r="C106" s="3">
        <f t="shared" si="12"/>
        <v>0.11000000044620935</v>
      </c>
      <c r="D106" s="3">
        <f t="shared" si="13"/>
        <v>0.89000000075976327</v>
      </c>
      <c r="E106" s="3">
        <f t="shared" si="14"/>
        <v>0.62232943973461397</v>
      </c>
      <c r="F106" s="3">
        <f t="shared" si="15"/>
        <v>-1.2904335726763713E-3</v>
      </c>
      <c r="G106" s="3">
        <f t="shared" si="16"/>
        <v>0.7827543696593432</v>
      </c>
      <c r="H106">
        <f t="shared" si="17"/>
        <v>0.89907947395468824</v>
      </c>
      <c r="I106">
        <f t="shared" si="18"/>
        <v>-2.0735508250600103E-3</v>
      </c>
      <c r="J106" s="48">
        <f t="shared" si="19"/>
        <v>51.51345930444586</v>
      </c>
      <c r="K106" s="48">
        <f t="shared" si="20"/>
        <v>-0.11880571088180829</v>
      </c>
    </row>
    <row r="107" spans="2:11" x14ac:dyDescent="0.25">
      <c r="B107" s="49">
        <f t="shared" si="21"/>
        <v>0.90000000000000058</v>
      </c>
      <c r="C107" s="3">
        <f t="shared" si="12"/>
        <v>0.1000000004065071</v>
      </c>
      <c r="D107" s="3">
        <f t="shared" si="13"/>
        <v>0.90000000070215014</v>
      </c>
      <c r="E107" s="3">
        <f t="shared" si="14"/>
        <v>0.62232857337917602</v>
      </c>
      <c r="F107" s="3">
        <f t="shared" si="15"/>
        <v>-1.2893217524690115E-3</v>
      </c>
      <c r="G107" s="3">
        <f t="shared" si="16"/>
        <v>0.78275506028722552</v>
      </c>
      <c r="H107">
        <f t="shared" si="17"/>
        <v>0.89908058369952015</v>
      </c>
      <c r="I107">
        <f t="shared" si="18"/>
        <v>-2.071767170810996E-3</v>
      </c>
      <c r="J107" s="48">
        <f t="shared" si="19"/>
        <v>51.513522888141061</v>
      </c>
      <c r="K107" s="48">
        <f t="shared" si="20"/>
        <v>-0.11870351502122918</v>
      </c>
    </row>
    <row r="108" spans="2:11" x14ac:dyDescent="0.25">
      <c r="B108" s="49">
        <f t="shared" si="21"/>
        <v>0.91000000000000059</v>
      </c>
      <c r="C108" s="3">
        <f t="shared" si="12"/>
        <v>9.0000000366558461E-2</v>
      </c>
      <c r="D108" s="3">
        <f t="shared" si="13"/>
        <v>0.91000000064231967</v>
      </c>
      <c r="E108" s="3">
        <f t="shared" si="14"/>
        <v>0.62232770702220463</v>
      </c>
      <c r="F108" s="3">
        <f t="shared" si="15"/>
        <v>-1.2882099322584757E-3</v>
      </c>
      <c r="G108" s="3">
        <f t="shared" si="16"/>
        <v>0.7827557509131795</v>
      </c>
      <c r="H108">
        <f t="shared" si="17"/>
        <v>0.89908169344280253</v>
      </c>
      <c r="I108">
        <f t="shared" si="18"/>
        <v>-2.0699835115826726E-3</v>
      </c>
      <c r="J108" s="48">
        <f t="shared" si="19"/>
        <v>51.513586471747487</v>
      </c>
      <c r="K108" s="48">
        <f t="shared" si="20"/>
        <v>-0.1186013188753567</v>
      </c>
    </row>
    <row r="109" spans="2:11" x14ac:dyDescent="0.25">
      <c r="B109" s="49">
        <f t="shared" si="21"/>
        <v>0.9200000000000006</v>
      </c>
      <c r="C109" s="3">
        <f t="shared" si="12"/>
        <v>8.0000000326388099E-2</v>
      </c>
      <c r="D109" s="3">
        <f t="shared" si="13"/>
        <v>0.92000000058024722</v>
      </c>
      <c r="E109" s="3">
        <f t="shared" si="14"/>
        <v>0.62232684066370025</v>
      </c>
      <c r="F109" s="3">
        <f t="shared" si="15"/>
        <v>-1.2870981120447658E-3</v>
      </c>
      <c r="G109" s="3">
        <f t="shared" si="16"/>
        <v>0.78275644153720492</v>
      </c>
      <c r="H109">
        <f t="shared" si="17"/>
        <v>0.89908280318453493</v>
      </c>
      <c r="I109">
        <f t="shared" si="18"/>
        <v>-2.0681998473750171E-3</v>
      </c>
      <c r="J109" s="48">
        <f t="shared" si="19"/>
        <v>51.513650055265103</v>
      </c>
      <c r="K109" s="48">
        <f t="shared" si="20"/>
        <v>-0.11849912244418949</v>
      </c>
    </row>
    <row r="110" spans="2:11" x14ac:dyDescent="0.25">
      <c r="B110" s="49">
        <f t="shared" si="21"/>
        <v>0.9300000000000006</v>
      </c>
      <c r="C110" s="3">
        <f t="shared" si="12"/>
        <v>7.0000000286020644E-2</v>
      </c>
      <c r="D110" s="3">
        <f t="shared" si="13"/>
        <v>0.93000000051590814</v>
      </c>
      <c r="E110" s="3">
        <f t="shared" si="14"/>
        <v>0.62232597430366243</v>
      </c>
      <c r="F110" s="3">
        <f t="shared" si="15"/>
        <v>-1.285986291827885E-3</v>
      </c>
      <c r="G110" s="3">
        <f t="shared" si="16"/>
        <v>0.78275713215930176</v>
      </c>
      <c r="H110">
        <f t="shared" si="17"/>
        <v>0.89908391292471757</v>
      </c>
      <c r="I110">
        <f t="shared" si="18"/>
        <v>-2.0664161781880144E-3</v>
      </c>
      <c r="J110" s="48">
        <f t="shared" si="19"/>
        <v>51.513713638693922</v>
      </c>
      <c r="K110" s="48">
        <f t="shared" si="20"/>
        <v>-0.11839692572772671</v>
      </c>
    </row>
    <row r="111" spans="2:11" x14ac:dyDescent="0.25">
      <c r="B111" s="49">
        <f t="shared" si="21"/>
        <v>0.94000000000000061</v>
      </c>
      <c r="C111" s="3">
        <f t="shared" si="12"/>
        <v>6.0000000245480738E-2</v>
      </c>
      <c r="D111" s="3">
        <f t="shared" si="13"/>
        <v>0.94000000044927778</v>
      </c>
      <c r="E111" s="3">
        <f t="shared" si="14"/>
        <v>0.62232510794209162</v>
      </c>
      <c r="F111" s="3">
        <f t="shared" si="15"/>
        <v>-1.2848744716078358E-3</v>
      </c>
      <c r="G111" s="3">
        <f t="shared" si="16"/>
        <v>0.78275782277947015</v>
      </c>
      <c r="H111">
        <f t="shared" si="17"/>
        <v>0.89908502266335044</v>
      </c>
      <c r="I111">
        <f t="shared" si="18"/>
        <v>-2.0646325040216446E-3</v>
      </c>
      <c r="J111" s="48">
        <f t="shared" si="19"/>
        <v>51.513777222033951</v>
      </c>
      <c r="K111" s="48">
        <f t="shared" si="20"/>
        <v>-0.1182947287259672</v>
      </c>
    </row>
    <row r="112" spans="2:11" x14ac:dyDescent="0.25">
      <c r="B112" s="49">
        <f t="shared" si="21"/>
        <v>0.95000000000000062</v>
      </c>
      <c r="C112" s="3">
        <f t="shared" si="12"/>
        <v>5.0000000204793012E-2</v>
      </c>
      <c r="D112" s="3">
        <f t="shared" si="13"/>
        <v>0.95000000038033172</v>
      </c>
      <c r="E112" s="3">
        <f t="shared" si="14"/>
        <v>0.62232424157898736</v>
      </c>
      <c r="F112" s="3">
        <f t="shared" si="15"/>
        <v>-1.2837626513846213E-3</v>
      </c>
      <c r="G112" s="3">
        <f t="shared" si="16"/>
        <v>0.7827585133977103</v>
      </c>
      <c r="H112">
        <f t="shared" si="17"/>
        <v>0.89908613240043367</v>
      </c>
      <c r="I112">
        <f t="shared" si="18"/>
        <v>-2.0628488248758911E-3</v>
      </c>
      <c r="J112" s="48">
        <f t="shared" si="19"/>
        <v>51.513840805285191</v>
      </c>
      <c r="K112" s="48">
        <f t="shared" si="20"/>
        <v>-0.11819253143891002</v>
      </c>
    </row>
    <row r="113" spans="2:11" x14ac:dyDescent="0.25">
      <c r="B113" s="49">
        <f t="shared" si="21"/>
        <v>0.96000000000000063</v>
      </c>
      <c r="C113" s="3">
        <f t="shared" ref="C113:C117" si="22">SIN((1-B113)*$Q$9)/SIN($Q$9)</f>
        <v>4.00000001639821E-2</v>
      </c>
      <c r="D113" s="3">
        <f t="shared" si="13"/>
        <v>0.96000000030904498</v>
      </c>
      <c r="E113" s="3">
        <f t="shared" si="14"/>
        <v>0.62232337521434999</v>
      </c>
      <c r="F113" s="3">
        <f t="shared" si="15"/>
        <v>-1.2826508311582438E-3</v>
      </c>
      <c r="G113" s="3">
        <f t="shared" si="16"/>
        <v>0.78275920401402155</v>
      </c>
      <c r="H113">
        <f t="shared" si="17"/>
        <v>0.8990872421359668</v>
      </c>
      <c r="I113">
        <f t="shared" si="18"/>
        <v>-2.0610651407507331E-3</v>
      </c>
      <c r="J113" s="48">
        <f t="shared" si="19"/>
        <v>51.513904388447614</v>
      </c>
      <c r="K113" s="48">
        <f t="shared" si="20"/>
        <v>-0.11809033386655399</v>
      </c>
    </row>
    <row r="114" spans="2:11" x14ac:dyDescent="0.25">
      <c r="B114" s="49">
        <f t="shared" si="21"/>
        <v>0.97000000000000064</v>
      </c>
      <c r="C114" s="3">
        <f t="shared" si="22"/>
        <v>3.0000000123072634E-2</v>
      </c>
      <c r="D114" s="3">
        <f t="shared" si="13"/>
        <v>0.97000000023539323</v>
      </c>
      <c r="E114" s="3">
        <f t="shared" si="14"/>
        <v>0.62232250884817941</v>
      </c>
      <c r="F114" s="3">
        <f t="shared" si="15"/>
        <v>-1.2815390109287062E-3</v>
      </c>
      <c r="G114" s="3">
        <f t="shared" si="16"/>
        <v>0.78275989462840478</v>
      </c>
      <c r="H114">
        <f t="shared" si="17"/>
        <v>0.89908835186995029</v>
      </c>
      <c r="I114">
        <f t="shared" si="18"/>
        <v>-2.0592814516461541E-3</v>
      </c>
      <c r="J114" s="48">
        <f t="shared" si="19"/>
        <v>51.513967971521247</v>
      </c>
      <c r="K114" s="48">
        <f t="shared" si="20"/>
        <v>-0.11798813600889814</v>
      </c>
    </row>
    <row r="115" spans="2:11" x14ac:dyDescent="0.25">
      <c r="B115" s="49">
        <f t="shared" si="21"/>
        <v>0.98000000000000065</v>
      </c>
      <c r="C115" s="3">
        <f t="shared" si="22"/>
        <v>2.0000000082089263E-2</v>
      </c>
      <c r="D115" s="3">
        <f t="shared" si="13"/>
        <v>0.98000000015935174</v>
      </c>
      <c r="E115" s="3">
        <f t="shared" si="14"/>
        <v>0.62232164248047572</v>
      </c>
      <c r="F115" s="3">
        <f t="shared" si="15"/>
        <v>-1.2804271906960117E-3</v>
      </c>
      <c r="G115" s="3">
        <f t="shared" si="16"/>
        <v>0.78276058524085934</v>
      </c>
      <c r="H115">
        <f t="shared" si="17"/>
        <v>0.89908946160238379</v>
      </c>
      <c r="I115">
        <f t="shared" si="18"/>
        <v>-2.0574977575621356E-3</v>
      </c>
      <c r="J115" s="48">
        <f t="shared" si="19"/>
        <v>51.514031554506076</v>
      </c>
      <c r="K115" s="48">
        <f t="shared" si="20"/>
        <v>-0.11788593786594143</v>
      </c>
    </row>
    <row r="116" spans="2:11" x14ac:dyDescent="0.25">
      <c r="B116" s="49">
        <f t="shared" si="21"/>
        <v>0.99000000000000066</v>
      </c>
      <c r="C116" s="3">
        <f t="shared" si="22"/>
        <v>1.0000000041056617E-2</v>
      </c>
      <c r="D116" s="3">
        <f t="shared" si="13"/>
        <v>0.99000000008089561</v>
      </c>
      <c r="E116" s="3">
        <f t="shared" si="14"/>
        <v>0.62232077611123859</v>
      </c>
      <c r="F116" s="3">
        <f t="shared" si="15"/>
        <v>-1.2793153704601617E-3</v>
      </c>
      <c r="G116" s="3">
        <f t="shared" si="16"/>
        <v>0.78276127585138522</v>
      </c>
      <c r="H116">
        <f t="shared" si="17"/>
        <v>0.89909057133326764</v>
      </c>
      <c r="I116">
        <f t="shared" si="18"/>
        <v>-2.0557140584986583E-3</v>
      </c>
      <c r="J116" s="48">
        <f t="shared" si="19"/>
        <v>51.514095137402116</v>
      </c>
      <c r="K116" s="48">
        <f t="shared" si="20"/>
        <v>-0.11778373943768275</v>
      </c>
    </row>
    <row r="117" spans="2:11" x14ac:dyDescent="0.25">
      <c r="B117" s="49">
        <v>0.99999990000000005</v>
      </c>
      <c r="C117" s="3">
        <f t="shared" si="22"/>
        <v>1.0000000035797822E-7</v>
      </c>
      <c r="D117" s="3">
        <f t="shared" si="13"/>
        <v>0.99999990000000083</v>
      </c>
      <c r="E117" s="3">
        <f t="shared" si="14"/>
        <v>0.62231990974913221</v>
      </c>
      <c r="F117" s="3">
        <f t="shared" si="15"/>
        <v>-1.2782035613393633E-3</v>
      </c>
      <c r="G117" s="3">
        <f t="shared" si="16"/>
        <v>0.78276196645307694</v>
      </c>
      <c r="H117">
        <f t="shared" si="17"/>
        <v>0.89909168105150428</v>
      </c>
      <c r="I117">
        <f t="shared" si="18"/>
        <v>-2.0539303722927711E-3</v>
      </c>
      <c r="J117" s="48">
        <f t="shared" si="19"/>
        <v>51.514158719573523</v>
      </c>
      <c r="K117" s="48">
        <f t="shared" si="20"/>
        <v>-0.1176815417461097</v>
      </c>
    </row>
  </sheetData>
  <mergeCells count="8">
    <mergeCell ref="P5:Q5"/>
    <mergeCell ref="Y5:Z5"/>
    <mergeCell ref="AA5:AB5"/>
    <mergeCell ref="C5:D5"/>
    <mergeCell ref="E5:F5"/>
    <mergeCell ref="H5:I5"/>
    <mergeCell ref="J5:K5"/>
    <mergeCell ref="M5:N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C25"/>
  <sheetViews>
    <sheetView zoomScaleNormal="100" workbookViewId="0">
      <selection activeCell="D9" sqref="D9"/>
    </sheetView>
  </sheetViews>
  <sheetFormatPr defaultRowHeight="15" x14ac:dyDescent="0.25"/>
  <cols>
    <col min="1" max="1" width="4.7109375" customWidth="1"/>
    <col min="2" max="2" width="17" customWidth="1"/>
    <col min="4" max="4" width="11.28515625" customWidth="1"/>
    <col min="5" max="5" width="9.140625" style="5"/>
    <col min="6" max="6" width="3.7109375" customWidth="1"/>
    <col min="7" max="7" width="11.5703125" style="5" customWidth="1"/>
    <col min="8" max="8" width="13" customWidth="1"/>
    <col min="9" max="9" width="12.5703125" customWidth="1"/>
    <col min="10" max="10" width="11.28515625" customWidth="1"/>
    <col min="11" max="11" width="3.85546875" customWidth="1"/>
    <col min="12" max="12" width="12.85546875" customWidth="1"/>
    <col min="13" max="13" width="11.42578125" customWidth="1"/>
    <col min="15" max="15" width="13.28515625" bestFit="1" customWidth="1"/>
    <col min="16" max="16" width="13.140625" customWidth="1"/>
    <col min="17" max="17" width="3.85546875" customWidth="1"/>
    <col min="20" max="20" width="4.28515625" customWidth="1"/>
  </cols>
  <sheetData>
    <row r="1" spans="2:29" x14ac:dyDescent="0.25">
      <c r="B1" s="5"/>
      <c r="C1" s="5"/>
      <c r="E1"/>
      <c r="G1"/>
    </row>
    <row r="2" spans="2:29" ht="31.5" x14ac:dyDescent="0.5">
      <c r="B2" s="35" t="s">
        <v>27</v>
      </c>
      <c r="C2" s="5"/>
      <c r="E2"/>
      <c r="G2"/>
    </row>
    <row r="3" spans="2:29" x14ac:dyDescent="0.25">
      <c r="B3" s="5"/>
      <c r="C3" s="5"/>
      <c r="E3"/>
      <c r="G3"/>
    </row>
    <row r="4" spans="2:29" x14ac:dyDescent="0.25">
      <c r="B4" s="16" t="s">
        <v>1</v>
      </c>
      <c r="C4" s="5"/>
      <c r="E4"/>
      <c r="G4" s="16" t="s">
        <v>31</v>
      </c>
    </row>
    <row r="5" spans="2:29" x14ac:dyDescent="0.25">
      <c r="B5" s="64" t="s">
        <v>12</v>
      </c>
      <c r="C5" s="64"/>
      <c r="D5" s="64" t="s">
        <v>13</v>
      </c>
      <c r="E5" s="65"/>
      <c r="G5" s="64" t="s">
        <v>12</v>
      </c>
      <c r="H5" s="64"/>
      <c r="I5" s="64" t="s">
        <v>13</v>
      </c>
      <c r="J5" s="65"/>
      <c r="L5" s="64"/>
      <c r="M5" s="64"/>
      <c r="N5" s="23"/>
      <c r="O5" s="64" t="s">
        <v>14</v>
      </c>
      <c r="P5" s="64"/>
      <c r="R5" s="64" t="s">
        <v>11</v>
      </c>
      <c r="S5" s="64"/>
      <c r="U5" s="7"/>
      <c r="V5" s="8"/>
      <c r="W5" s="8"/>
      <c r="X5" s="8"/>
      <c r="Y5" s="8"/>
      <c r="Z5" s="8"/>
      <c r="AA5" s="8"/>
      <c r="AB5" s="8"/>
      <c r="AC5" s="9"/>
    </row>
    <row r="6" spans="2:29" x14ac:dyDescent="0.25">
      <c r="B6" s="21" t="s">
        <v>2</v>
      </c>
      <c r="C6" s="23" t="s">
        <v>8</v>
      </c>
      <c r="D6" s="21" t="s">
        <v>2</v>
      </c>
      <c r="E6" s="23" t="s">
        <v>8</v>
      </c>
      <c r="G6" s="21" t="s">
        <v>2</v>
      </c>
      <c r="H6" s="23" t="s">
        <v>8</v>
      </c>
      <c r="I6" s="21" t="s">
        <v>2</v>
      </c>
      <c r="J6" s="23" t="s">
        <v>8</v>
      </c>
      <c r="L6" s="21" t="s">
        <v>8</v>
      </c>
      <c r="M6" s="23" t="s">
        <v>8</v>
      </c>
      <c r="N6" s="21"/>
      <c r="O6" s="21" t="s">
        <v>15</v>
      </c>
      <c r="P6" s="23" t="s">
        <v>10</v>
      </c>
      <c r="R6" s="21" t="s">
        <v>2</v>
      </c>
      <c r="S6" s="23" t="s">
        <v>8</v>
      </c>
      <c r="U6" s="10"/>
      <c r="V6" s="11"/>
      <c r="W6" s="11"/>
      <c r="X6" s="11"/>
      <c r="Y6" s="11"/>
      <c r="Z6" s="11"/>
      <c r="AA6" s="11"/>
      <c r="AB6" s="11"/>
      <c r="AC6" s="12"/>
    </row>
    <row r="7" spans="2:29" x14ac:dyDescent="0.25">
      <c r="B7" s="22"/>
      <c r="C7" s="24"/>
      <c r="D7" s="22"/>
      <c r="E7" s="24"/>
      <c r="G7" s="22"/>
      <c r="H7" s="24"/>
      <c r="I7" s="22"/>
      <c r="J7" s="24"/>
      <c r="L7" s="22"/>
      <c r="M7" s="24"/>
      <c r="N7" s="22"/>
      <c r="O7" s="22"/>
      <c r="P7" s="24"/>
      <c r="R7" s="22"/>
      <c r="S7" s="24"/>
      <c r="U7" s="10"/>
      <c r="V7" s="11"/>
      <c r="W7" s="11"/>
      <c r="X7" s="11"/>
      <c r="Y7" s="11"/>
      <c r="Z7" s="11"/>
      <c r="AA7" s="11"/>
      <c r="AB7" s="11"/>
      <c r="AC7" s="12"/>
    </row>
    <row r="8" spans="2:29" x14ac:dyDescent="0.25">
      <c r="B8" s="5"/>
      <c r="C8" s="5"/>
      <c r="E8"/>
      <c r="G8"/>
      <c r="O8" s="5"/>
      <c r="P8" s="5"/>
      <c r="R8" s="5"/>
      <c r="S8" s="5"/>
      <c r="U8" s="10"/>
      <c r="V8" s="11"/>
      <c r="W8" s="11"/>
      <c r="X8" s="11"/>
      <c r="Y8" s="11"/>
      <c r="Z8" s="11"/>
      <c r="AA8" s="11"/>
      <c r="AB8" s="11"/>
      <c r="AC8" s="12"/>
    </row>
    <row r="9" spans="2:29" x14ac:dyDescent="0.25">
      <c r="B9" s="25">
        <v>51.507800000000003</v>
      </c>
      <c r="C9" s="18">
        <f>RADIANS(B9)</f>
        <v>0.89898070045873535</v>
      </c>
      <c r="D9" s="25">
        <v>-0.12790000000000001</v>
      </c>
      <c r="E9" s="18">
        <f>RADIANS(D9)</f>
        <v>-2.2322761133007477E-3</v>
      </c>
      <c r="G9" s="34">
        <f>Waypoint!L9</f>
        <v>51.514158720209352</v>
      </c>
      <c r="H9" s="6">
        <f>RADIANS(G9)</f>
        <v>0.89909168106260162</v>
      </c>
      <c r="I9" s="34">
        <f>Waypoint!N9</f>
        <v>-0.11768154072412115</v>
      </c>
      <c r="J9" s="6">
        <f>RADIANS(I9)</f>
        <v>-2.0539303544557059E-3</v>
      </c>
      <c r="L9">
        <f>H9-C9</f>
        <v>1.1098060386627306E-4</v>
      </c>
      <c r="M9">
        <f>J9-E9</f>
        <v>1.7834575884504182E-4</v>
      </c>
      <c r="N9">
        <f>SIN(L9/2)^2+COS(C9)*COS(H9)*SIN(M9/2)^2</f>
        <v>6.159206963346463E-9</v>
      </c>
      <c r="O9" s="43">
        <f>6371000*P9</f>
        <v>1000.0000000004005</v>
      </c>
      <c r="P9" s="44">
        <f>2*ATAN2(SQRT(1-N9),SQRT(N9))</f>
        <v>1.5696123057611059E-4</v>
      </c>
      <c r="R9" s="33">
        <f>DEGREES(S9)</f>
        <v>44.999999999977042</v>
      </c>
      <c r="S9">
        <f>ATAN2(COS(C9)*SIN(H9)-SIN(C9)*COS(H9)*COS(M9),SIN(M9)*COS(H9))</f>
        <v>0.7853981633970476</v>
      </c>
      <c r="U9" s="13"/>
      <c r="V9" s="14"/>
      <c r="W9" s="14"/>
      <c r="X9" s="14"/>
      <c r="Y9" s="14"/>
      <c r="Z9" s="14"/>
      <c r="AA9" s="14"/>
      <c r="AB9" s="14"/>
      <c r="AC9" s="15"/>
    </row>
    <row r="10" spans="2:29" x14ac:dyDescent="0.25">
      <c r="E10"/>
      <c r="G10"/>
      <c r="O10" s="40"/>
    </row>
    <row r="11" spans="2:29" x14ac:dyDescent="0.25">
      <c r="E11"/>
      <c r="G11"/>
    </row>
    <row r="12" spans="2:29" x14ac:dyDescent="0.25">
      <c r="B12" s="16" t="s">
        <v>1</v>
      </c>
      <c r="C12" s="5"/>
      <c r="E12"/>
      <c r="G12" s="16" t="s">
        <v>34</v>
      </c>
    </row>
    <row r="13" spans="2:29" x14ac:dyDescent="0.25">
      <c r="B13" s="64" t="s">
        <v>12</v>
      </c>
      <c r="C13" s="64"/>
      <c r="D13" s="64" t="s">
        <v>13</v>
      </c>
      <c r="E13" s="65"/>
      <c r="G13" s="64" t="s">
        <v>12</v>
      </c>
      <c r="H13" s="64"/>
      <c r="I13" s="64" t="s">
        <v>13</v>
      </c>
      <c r="J13" s="65"/>
      <c r="L13" s="64"/>
      <c r="M13" s="64"/>
      <c r="N13" s="23"/>
      <c r="O13" s="64" t="s">
        <v>14</v>
      </c>
      <c r="P13" s="64"/>
      <c r="R13" s="64" t="s">
        <v>11</v>
      </c>
      <c r="S13" s="64"/>
      <c r="U13" s="7"/>
      <c r="V13" s="8"/>
      <c r="W13" s="8"/>
      <c r="X13" s="8"/>
      <c r="Y13" s="8"/>
      <c r="Z13" s="8"/>
      <c r="AA13" s="8"/>
      <c r="AB13" s="8"/>
      <c r="AC13" s="9"/>
    </row>
    <row r="14" spans="2:29" x14ac:dyDescent="0.25">
      <c r="B14" s="21" t="s">
        <v>2</v>
      </c>
      <c r="C14" s="23" t="s">
        <v>8</v>
      </c>
      <c r="D14" s="21" t="s">
        <v>2</v>
      </c>
      <c r="E14" s="23" t="s">
        <v>8</v>
      </c>
      <c r="G14" s="21" t="s">
        <v>2</v>
      </c>
      <c r="H14" s="23" t="s">
        <v>8</v>
      </c>
      <c r="I14" s="21" t="s">
        <v>2</v>
      </c>
      <c r="J14" s="23" t="s">
        <v>8</v>
      </c>
      <c r="L14" s="21" t="s">
        <v>8</v>
      </c>
      <c r="M14" s="23" t="s">
        <v>8</v>
      </c>
      <c r="N14" s="21"/>
      <c r="O14" s="21" t="s">
        <v>15</v>
      </c>
      <c r="P14" s="23" t="s">
        <v>10</v>
      </c>
      <c r="R14" s="21" t="s">
        <v>2</v>
      </c>
      <c r="S14" s="23" t="s">
        <v>8</v>
      </c>
      <c r="U14" s="10"/>
      <c r="V14" s="11"/>
      <c r="W14" s="11"/>
      <c r="X14" s="11"/>
      <c r="Y14" s="11"/>
      <c r="Z14" s="11"/>
      <c r="AA14" s="11"/>
      <c r="AB14" s="11"/>
      <c r="AC14" s="12"/>
    </row>
    <row r="15" spans="2:29" x14ac:dyDescent="0.25">
      <c r="B15" s="22"/>
      <c r="C15" s="24"/>
      <c r="D15" s="22"/>
      <c r="E15" s="24"/>
      <c r="G15" s="22"/>
      <c r="H15" s="24"/>
      <c r="I15" s="22"/>
      <c r="J15" s="24"/>
      <c r="L15" s="22"/>
      <c r="M15" s="24"/>
      <c r="N15" s="22"/>
      <c r="O15" s="22"/>
      <c r="P15" s="24"/>
      <c r="R15" s="22"/>
      <c r="S15" s="24"/>
      <c r="U15" s="10"/>
      <c r="V15" s="11"/>
      <c r="W15" s="11"/>
      <c r="X15" s="11"/>
      <c r="Y15" s="11"/>
      <c r="Z15" s="11"/>
      <c r="AA15" s="11"/>
      <c r="AB15" s="11"/>
      <c r="AC15" s="12"/>
    </row>
    <row r="16" spans="2:29" x14ac:dyDescent="0.25">
      <c r="B16" s="5"/>
      <c r="C16" s="5"/>
      <c r="E16"/>
      <c r="G16"/>
      <c r="O16" s="5"/>
      <c r="P16" s="5"/>
      <c r="R16" s="5"/>
      <c r="S16" s="5"/>
      <c r="U16" s="10"/>
      <c r="V16" s="11"/>
      <c r="W16" s="11"/>
      <c r="X16" s="11"/>
      <c r="Y16" s="11"/>
      <c r="Z16" s="11"/>
      <c r="AA16" s="11"/>
      <c r="AB16" s="11"/>
      <c r="AC16" s="12"/>
    </row>
    <row r="17" spans="2:29" x14ac:dyDescent="0.25">
      <c r="B17" s="30">
        <f>B9</f>
        <v>51.507800000000003</v>
      </c>
      <c r="C17" s="18">
        <f>RADIANS(B17)</f>
        <v>0.89898070045873535</v>
      </c>
      <c r="D17" s="30">
        <f>D9</f>
        <v>-0.12790000000000001</v>
      </c>
      <c r="E17" s="18">
        <f>RADIANS(D17)</f>
        <v>-2.2322761133007477E-3</v>
      </c>
      <c r="G17" s="34">
        <f>Waypoint!L25</f>
        <v>51.511268249193982</v>
      </c>
      <c r="H17" s="6">
        <f>RADIANS(G17)</f>
        <v>0.89904123282644988</v>
      </c>
      <c r="I17" s="34">
        <f>Waypoint!N25</f>
        <v>-0.12125831802100809</v>
      </c>
      <c r="J17" s="6">
        <f>RADIANS(I17)</f>
        <v>-2.1163568948969658E-3</v>
      </c>
      <c r="L17">
        <f>H17-C17</f>
        <v>6.0532367714527524E-5</v>
      </c>
      <c r="M17">
        <f>J17-E17</f>
        <v>1.1591921840378196E-4</v>
      </c>
      <c r="N17">
        <f>SIN(L17/2)^2+COS(C17)*COS(H17)*SIN(M17/2)^2</f>
        <v>2.2173145097163512E-9</v>
      </c>
      <c r="O17" s="43">
        <f>6371000*P17</f>
        <v>599.99999999999045</v>
      </c>
      <c r="P17" s="44">
        <f>2*ATAN2(SQRT(1-N17),SQRT(N17))</f>
        <v>9.4176738345627139E-5</v>
      </c>
      <c r="R17" s="33">
        <f>DEGREES(S17)</f>
        <v>50.000000000048018</v>
      </c>
      <c r="S17">
        <f>ATAN2(COS(C17)*SIN(H17)-SIN(C17)*COS(H17)*COS(M17),SIN(M17)*COS(H17))</f>
        <v>0.87266462599800287</v>
      </c>
      <c r="U17" s="13"/>
      <c r="V17" s="14"/>
      <c r="W17" s="14"/>
      <c r="X17" s="14"/>
      <c r="Y17" s="14"/>
      <c r="Z17" s="14"/>
      <c r="AA17" s="14"/>
      <c r="AB17" s="14"/>
      <c r="AC17" s="15"/>
    </row>
    <row r="18" spans="2:29" x14ac:dyDescent="0.25">
      <c r="E18"/>
      <c r="G18"/>
      <c r="O18" s="40"/>
    </row>
    <row r="21" spans="2:29" x14ac:dyDescent="0.25">
      <c r="O21" s="68" t="s">
        <v>29</v>
      </c>
      <c r="P21" s="69"/>
      <c r="U21" s="7"/>
      <c r="V21" s="8"/>
      <c r="W21" s="8"/>
      <c r="X21" s="8"/>
      <c r="Y21" s="8"/>
      <c r="Z21" s="8"/>
      <c r="AA21" s="8"/>
      <c r="AB21" s="8"/>
      <c r="AC21" s="9"/>
    </row>
    <row r="22" spans="2:29" x14ac:dyDescent="0.25">
      <c r="O22" s="21" t="s">
        <v>15</v>
      </c>
      <c r="P22" s="23" t="s">
        <v>10</v>
      </c>
      <c r="U22" s="10"/>
      <c r="V22" s="11"/>
      <c r="W22" s="11"/>
      <c r="X22" s="11"/>
      <c r="Y22" s="11"/>
      <c r="Z22" s="11"/>
      <c r="AA22" s="11"/>
      <c r="AB22" s="11"/>
      <c r="AC22" s="12"/>
    </row>
    <row r="23" spans="2:29" x14ac:dyDescent="0.25">
      <c r="O23" s="22"/>
      <c r="P23" s="24"/>
      <c r="U23" s="10"/>
      <c r="V23" s="11"/>
      <c r="W23" s="11"/>
      <c r="X23" s="11"/>
      <c r="Y23" s="11"/>
      <c r="Z23" s="11"/>
      <c r="AA23" s="11"/>
      <c r="AB23" s="11"/>
      <c r="AC23" s="12"/>
    </row>
    <row r="24" spans="2:29" x14ac:dyDescent="0.25">
      <c r="U24" s="10"/>
      <c r="V24" s="11"/>
      <c r="W24" s="11"/>
      <c r="X24" s="11"/>
      <c r="Y24" s="11"/>
      <c r="Z24" s="11"/>
      <c r="AA24" s="11"/>
      <c r="AB24" s="11"/>
      <c r="AC24" s="12"/>
    </row>
    <row r="25" spans="2:29" x14ac:dyDescent="0.25">
      <c r="O25" s="43">
        <f>6371000*P25</f>
        <v>52.293445572621039</v>
      </c>
      <c r="P25" s="17">
        <f>ASIN(SIN(P17)*SIN(S17-S9))</f>
        <v>8.2080435681401726E-6</v>
      </c>
      <c r="U25" s="13"/>
      <c r="V25" s="14"/>
      <c r="W25" s="14"/>
      <c r="X25" s="14"/>
      <c r="Y25" s="14"/>
      <c r="Z25" s="14"/>
      <c r="AA25" s="14"/>
      <c r="AB25" s="14"/>
      <c r="AC25" s="15"/>
    </row>
  </sheetData>
  <mergeCells count="15">
    <mergeCell ref="R5:S5"/>
    <mergeCell ref="R13:S13"/>
    <mergeCell ref="O21:P21"/>
    <mergeCell ref="B13:C13"/>
    <mergeCell ref="D13:E13"/>
    <mergeCell ref="G13:H13"/>
    <mergeCell ref="I13:J13"/>
    <mergeCell ref="L13:M13"/>
    <mergeCell ref="O13:P13"/>
    <mergeCell ref="B5:C5"/>
    <mergeCell ref="D5:E5"/>
    <mergeCell ref="G5:H5"/>
    <mergeCell ref="I5:J5"/>
    <mergeCell ref="L5:M5"/>
    <mergeCell ref="O5:P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C58"/>
  <sheetViews>
    <sheetView workbookViewId="0">
      <selection activeCell="A9" sqref="A9"/>
    </sheetView>
  </sheetViews>
  <sheetFormatPr defaultRowHeight="15" x14ac:dyDescent="0.25"/>
  <cols>
    <col min="1" max="1" width="6.140625" customWidth="1"/>
    <col min="2" max="4" width="13.42578125" customWidth="1"/>
    <col min="5" max="5" width="13.42578125" style="5" customWidth="1"/>
    <col min="6" max="6" width="3.85546875" customWidth="1"/>
    <col min="7" max="7" width="13.42578125" style="5" customWidth="1"/>
    <col min="8" max="10" width="13.42578125" customWidth="1"/>
    <col min="11" max="11" width="4.5703125" customWidth="1"/>
    <col min="12" max="12" width="12.85546875" customWidth="1"/>
    <col min="13" max="13" width="10.42578125" customWidth="1"/>
    <col min="14" max="14" width="13.140625" customWidth="1"/>
    <col min="15" max="15" width="16.42578125" bestFit="1" customWidth="1"/>
    <col min="16" max="16" width="15.140625" customWidth="1"/>
    <col min="17" max="17" width="4.7109375" customWidth="1"/>
    <col min="20" max="20" width="4.42578125" customWidth="1"/>
  </cols>
  <sheetData>
    <row r="1" spans="2:29" x14ac:dyDescent="0.25">
      <c r="B1" s="5"/>
      <c r="C1" s="5"/>
      <c r="E1"/>
      <c r="G1"/>
    </row>
    <row r="2" spans="2:29" ht="31.5" x14ac:dyDescent="0.5">
      <c r="B2" s="35" t="s">
        <v>28</v>
      </c>
      <c r="C2" s="5"/>
      <c r="E2"/>
      <c r="G2"/>
    </row>
    <row r="3" spans="2:29" x14ac:dyDescent="0.25">
      <c r="B3" s="5"/>
      <c r="C3" s="5"/>
      <c r="E3"/>
      <c r="G3"/>
    </row>
    <row r="4" spans="2:29" x14ac:dyDescent="0.25">
      <c r="B4" s="16" t="s">
        <v>1</v>
      </c>
      <c r="C4" s="5"/>
      <c r="E4"/>
      <c r="G4" s="16" t="s">
        <v>31</v>
      </c>
    </row>
    <row r="5" spans="2:29" x14ac:dyDescent="0.25">
      <c r="B5" s="64" t="s">
        <v>12</v>
      </c>
      <c r="C5" s="64"/>
      <c r="D5" s="64" t="s">
        <v>13</v>
      </c>
      <c r="E5" s="65"/>
      <c r="G5" s="64" t="s">
        <v>12</v>
      </c>
      <c r="H5" s="64"/>
      <c r="I5" s="64" t="s">
        <v>13</v>
      </c>
      <c r="J5" s="65"/>
      <c r="L5" s="64"/>
      <c r="M5" s="64"/>
      <c r="N5" s="23"/>
      <c r="O5" s="64" t="s">
        <v>14</v>
      </c>
      <c r="P5" s="64"/>
      <c r="R5" s="64" t="s">
        <v>11</v>
      </c>
      <c r="S5" s="64"/>
      <c r="U5" s="7"/>
      <c r="V5" s="8"/>
      <c r="W5" s="8"/>
      <c r="X5" s="8"/>
      <c r="Y5" s="8"/>
      <c r="Z5" s="8"/>
      <c r="AA5" s="8"/>
      <c r="AB5" s="8"/>
      <c r="AC5" s="9"/>
    </row>
    <row r="6" spans="2:29" x14ac:dyDescent="0.25">
      <c r="B6" s="21" t="s">
        <v>2</v>
      </c>
      <c r="C6" s="23" t="s">
        <v>8</v>
      </c>
      <c r="D6" s="21" t="s">
        <v>2</v>
      </c>
      <c r="E6" s="23" t="s">
        <v>8</v>
      </c>
      <c r="G6" s="21" t="s">
        <v>2</v>
      </c>
      <c r="H6" s="23" t="s">
        <v>8</v>
      </c>
      <c r="I6" s="21" t="s">
        <v>2</v>
      </c>
      <c r="J6" s="23" t="s">
        <v>8</v>
      </c>
      <c r="L6" s="21" t="s">
        <v>8</v>
      </c>
      <c r="M6" s="23" t="s">
        <v>8</v>
      </c>
      <c r="N6" s="21"/>
      <c r="O6" s="21" t="s">
        <v>15</v>
      </c>
      <c r="P6" s="23" t="s">
        <v>10</v>
      </c>
      <c r="R6" s="21" t="s">
        <v>2</v>
      </c>
      <c r="S6" s="23" t="s">
        <v>8</v>
      </c>
      <c r="U6" s="10"/>
      <c r="V6" s="11"/>
      <c r="W6" s="11"/>
      <c r="X6" s="11"/>
      <c r="Y6" s="11"/>
      <c r="Z6" s="11"/>
      <c r="AA6" s="11"/>
      <c r="AB6" s="11"/>
      <c r="AC6" s="12"/>
    </row>
    <row r="7" spans="2:29" x14ac:dyDescent="0.25">
      <c r="B7" s="22"/>
      <c r="C7" s="24"/>
      <c r="D7" s="22"/>
      <c r="E7" s="24"/>
      <c r="G7" s="22"/>
      <c r="H7" s="24"/>
      <c r="I7" s="22"/>
      <c r="J7" s="24"/>
      <c r="L7" s="22"/>
      <c r="M7" s="24"/>
      <c r="N7" s="22"/>
      <c r="O7" s="22"/>
      <c r="P7" s="24"/>
      <c r="R7" s="22"/>
      <c r="S7" s="24"/>
      <c r="U7" s="10"/>
      <c r="V7" s="11"/>
      <c r="W7" s="11"/>
      <c r="X7" s="11"/>
      <c r="Y7" s="11"/>
      <c r="Z7" s="11"/>
      <c r="AA7" s="11"/>
      <c r="AB7" s="11"/>
      <c r="AC7" s="12"/>
    </row>
    <row r="8" spans="2:29" x14ac:dyDescent="0.25">
      <c r="B8" s="5"/>
      <c r="C8" s="5"/>
      <c r="E8"/>
      <c r="G8"/>
      <c r="O8" s="5"/>
      <c r="P8" s="5"/>
      <c r="R8" s="5"/>
      <c r="S8" s="5"/>
      <c r="U8" s="10"/>
      <c r="V8" s="11"/>
      <c r="W8" s="11"/>
      <c r="X8" s="11"/>
      <c r="Y8" s="11"/>
      <c r="Z8" s="11"/>
      <c r="AA8" s="11"/>
      <c r="AB8" s="11"/>
      <c r="AC8" s="12"/>
    </row>
    <row r="9" spans="2:29" x14ac:dyDescent="0.25">
      <c r="B9" s="25">
        <v>51.507800000000003</v>
      </c>
      <c r="C9" s="18">
        <f>RADIANS(B9)</f>
        <v>0.89898070045873535</v>
      </c>
      <c r="D9" s="25">
        <v>-0.12790000000000001</v>
      </c>
      <c r="E9" s="18">
        <f>RADIANS(D9)</f>
        <v>-2.2322761133007477E-3</v>
      </c>
      <c r="G9" s="34">
        <f>Waypoint!L9</f>
        <v>51.514158720209352</v>
      </c>
      <c r="H9" s="6">
        <f>RADIANS(G9)</f>
        <v>0.89909168106260162</v>
      </c>
      <c r="I9" s="34">
        <f>Waypoint!N9</f>
        <v>-0.11768154072412115</v>
      </c>
      <c r="J9" s="6">
        <f>RADIANS(I9)</f>
        <v>-2.0539303544557059E-3</v>
      </c>
      <c r="L9">
        <f>H9-C9</f>
        <v>1.1098060386627306E-4</v>
      </c>
      <c r="M9">
        <f>J9-E9</f>
        <v>1.7834575884504182E-4</v>
      </c>
      <c r="N9">
        <f>SIN(L9/2)^2+COS(C9)*COS(H9)*SIN(M9/2)^2</f>
        <v>6.159206963346463E-9</v>
      </c>
      <c r="O9" s="43">
        <f>6371000*P9</f>
        <v>1000.0000000004005</v>
      </c>
      <c r="P9" s="44">
        <f>2*ATAN2(SQRT(1-N9),SQRT(N9))</f>
        <v>1.5696123057611059E-4</v>
      </c>
      <c r="R9" s="33">
        <f>DEGREES(S9)</f>
        <v>44.999999999977042</v>
      </c>
      <c r="S9">
        <f>ATAN2(COS(C9)*SIN(H9)-SIN(C9)*COS(H9)*COS(M9),SIN(M9)*COS(H9))</f>
        <v>0.7853981633970476</v>
      </c>
      <c r="U9" s="13"/>
      <c r="V9" s="14"/>
      <c r="W9" s="14"/>
      <c r="X9" s="14"/>
      <c r="Y9" s="14"/>
      <c r="Z9" s="14"/>
      <c r="AA9" s="14"/>
      <c r="AB9" s="14"/>
      <c r="AC9" s="15"/>
    </row>
    <row r="10" spans="2:29" x14ac:dyDescent="0.25">
      <c r="E10"/>
      <c r="G10"/>
      <c r="O10" s="40"/>
    </row>
    <row r="11" spans="2:29" x14ac:dyDescent="0.25">
      <c r="E11"/>
      <c r="G11"/>
    </row>
    <row r="12" spans="2:29" x14ac:dyDescent="0.25">
      <c r="B12" s="16" t="s">
        <v>1</v>
      </c>
      <c r="C12" s="5"/>
      <c r="E12"/>
      <c r="G12" s="16" t="s">
        <v>32</v>
      </c>
    </row>
    <row r="13" spans="2:29" x14ac:dyDescent="0.25">
      <c r="B13" s="64" t="s">
        <v>12</v>
      </c>
      <c r="C13" s="64"/>
      <c r="D13" s="64" t="s">
        <v>13</v>
      </c>
      <c r="E13" s="65"/>
      <c r="G13" s="64" t="s">
        <v>12</v>
      </c>
      <c r="H13" s="64"/>
      <c r="I13" s="64" t="s">
        <v>13</v>
      </c>
      <c r="J13" s="65"/>
      <c r="L13" s="64"/>
      <c r="M13" s="64"/>
      <c r="N13" s="23"/>
      <c r="O13" s="64" t="s">
        <v>14</v>
      </c>
      <c r="P13" s="64"/>
      <c r="R13" s="64" t="s">
        <v>11</v>
      </c>
      <c r="S13" s="64"/>
      <c r="U13" s="7"/>
      <c r="V13" s="8"/>
      <c r="W13" s="8"/>
      <c r="X13" s="8"/>
      <c r="Y13" s="8"/>
      <c r="Z13" s="8"/>
      <c r="AA13" s="8"/>
      <c r="AB13" s="8"/>
      <c r="AC13" s="9"/>
    </row>
    <row r="14" spans="2:29" x14ac:dyDescent="0.25">
      <c r="B14" s="21" t="s">
        <v>2</v>
      </c>
      <c r="C14" s="23" t="s">
        <v>8</v>
      </c>
      <c r="D14" s="21" t="s">
        <v>2</v>
      </c>
      <c r="E14" s="23" t="s">
        <v>8</v>
      </c>
      <c r="G14" s="21" t="s">
        <v>2</v>
      </c>
      <c r="H14" s="23" t="s">
        <v>8</v>
      </c>
      <c r="I14" s="21" t="s">
        <v>2</v>
      </c>
      <c r="J14" s="23" t="s">
        <v>8</v>
      </c>
      <c r="L14" s="21" t="s">
        <v>8</v>
      </c>
      <c r="M14" s="23" t="s">
        <v>8</v>
      </c>
      <c r="N14" s="21"/>
      <c r="O14" s="21" t="s">
        <v>15</v>
      </c>
      <c r="P14" s="23" t="s">
        <v>10</v>
      </c>
      <c r="R14" s="21" t="s">
        <v>2</v>
      </c>
      <c r="S14" s="23" t="s">
        <v>8</v>
      </c>
      <c r="U14" s="10"/>
      <c r="V14" s="11"/>
      <c r="W14" s="11"/>
      <c r="X14" s="11"/>
      <c r="Y14" s="11"/>
      <c r="Z14" s="11"/>
      <c r="AA14" s="11"/>
      <c r="AB14" s="11"/>
      <c r="AC14" s="12"/>
    </row>
    <row r="15" spans="2:29" x14ac:dyDescent="0.25">
      <c r="B15" s="22"/>
      <c r="C15" s="24"/>
      <c r="D15" s="22"/>
      <c r="E15" s="24"/>
      <c r="G15" s="22"/>
      <c r="H15" s="24"/>
      <c r="I15" s="22"/>
      <c r="J15" s="24"/>
      <c r="L15" s="22"/>
      <c r="M15" s="24"/>
      <c r="N15" s="22"/>
      <c r="O15" s="22"/>
      <c r="P15" s="24"/>
      <c r="R15" s="22"/>
      <c r="S15" s="24"/>
      <c r="U15" s="10"/>
      <c r="V15" s="11"/>
      <c r="W15" s="11"/>
      <c r="X15" s="11"/>
      <c r="Y15" s="11"/>
      <c r="Z15" s="11"/>
      <c r="AA15" s="11"/>
      <c r="AB15" s="11"/>
      <c r="AC15" s="12"/>
    </row>
    <row r="16" spans="2:29" x14ac:dyDescent="0.25">
      <c r="B16" s="5"/>
      <c r="C16" s="5"/>
      <c r="E16"/>
      <c r="G16"/>
      <c r="O16" s="5"/>
      <c r="P16" s="5"/>
      <c r="R16" s="5"/>
      <c r="S16" s="5"/>
      <c r="U16" s="10"/>
      <c r="V16" s="11"/>
      <c r="W16" s="11"/>
      <c r="X16" s="11"/>
      <c r="Y16" s="11"/>
      <c r="Z16" s="11"/>
      <c r="AA16" s="11"/>
      <c r="AB16" s="11"/>
      <c r="AC16" s="12"/>
    </row>
    <row r="17" spans="2:29" x14ac:dyDescent="0.25">
      <c r="B17" s="30">
        <f>B9</f>
        <v>51.507800000000003</v>
      </c>
      <c r="C17" s="18">
        <f>RADIANS(B17)</f>
        <v>0.89898070045873535</v>
      </c>
      <c r="D17" s="30">
        <f>D9</f>
        <v>-0.12790000000000001</v>
      </c>
      <c r="E17" s="18">
        <f>RADIANS(D17)</f>
        <v>-2.2322761133007477E-3</v>
      </c>
      <c r="G17" s="34">
        <f>Waypoint!L25</f>
        <v>51.511268249193982</v>
      </c>
      <c r="H17" s="6">
        <f>RADIANS(G17)</f>
        <v>0.89904123282644988</v>
      </c>
      <c r="I17" s="34">
        <f>Waypoint!N25</f>
        <v>-0.12125831802100809</v>
      </c>
      <c r="J17" s="6">
        <f>RADIANS(I17)</f>
        <v>-2.1163568948969658E-3</v>
      </c>
      <c r="L17">
        <f>H17-C17</f>
        <v>6.0532367714527524E-5</v>
      </c>
      <c r="M17">
        <f>J17-E17</f>
        <v>1.1591921840378196E-4</v>
      </c>
      <c r="N17">
        <f>SIN(L17/2)^2+COS(C17)*COS(H17)*SIN(M17/2)^2</f>
        <v>2.2173145097163512E-9</v>
      </c>
      <c r="O17" s="43">
        <f>6371000*P17</f>
        <v>599.99999999999045</v>
      </c>
      <c r="P17" s="44">
        <f>2*ATAN2(SQRT(1-N17),SQRT(N17))</f>
        <v>9.4176738345627139E-5</v>
      </c>
      <c r="R17" s="33">
        <f>DEGREES(S17)</f>
        <v>50.000000000048018</v>
      </c>
      <c r="S17">
        <f>ATAN2(COS(C17)*SIN(H17)-SIN(C17)*COS(H17)*COS(M17),SIN(M17)*COS(H17))</f>
        <v>0.87266462599800287</v>
      </c>
      <c r="U17" s="13"/>
      <c r="V17" s="14"/>
      <c r="W17" s="14"/>
      <c r="X17" s="14"/>
      <c r="Y17" s="14"/>
      <c r="Z17" s="14"/>
      <c r="AA17" s="14"/>
      <c r="AB17" s="14"/>
      <c r="AC17" s="15"/>
    </row>
    <row r="18" spans="2:29" x14ac:dyDescent="0.25">
      <c r="E18"/>
      <c r="G18"/>
      <c r="O18" s="40"/>
    </row>
    <row r="21" spans="2:29" x14ac:dyDescent="0.25">
      <c r="O21" s="64" t="s">
        <v>29</v>
      </c>
      <c r="P21" s="64"/>
      <c r="U21" s="7"/>
      <c r="V21" s="8"/>
      <c r="W21" s="8"/>
      <c r="X21" s="8"/>
      <c r="Y21" s="8"/>
      <c r="Z21" s="8"/>
      <c r="AA21" s="8"/>
      <c r="AB21" s="8"/>
      <c r="AC21" s="9"/>
    </row>
    <row r="22" spans="2:29" x14ac:dyDescent="0.25">
      <c r="O22" s="21" t="s">
        <v>15</v>
      </c>
      <c r="P22" s="23" t="s">
        <v>10</v>
      </c>
      <c r="U22" s="10"/>
      <c r="V22" s="11"/>
      <c r="W22" s="11"/>
      <c r="X22" s="11"/>
      <c r="Y22" s="11"/>
      <c r="Z22" s="11"/>
      <c r="AA22" s="11"/>
      <c r="AB22" s="11"/>
      <c r="AC22" s="12"/>
    </row>
    <row r="23" spans="2:29" x14ac:dyDescent="0.25">
      <c r="O23" s="22"/>
      <c r="P23" s="24"/>
      <c r="U23" s="10"/>
      <c r="V23" s="11"/>
      <c r="W23" s="11"/>
      <c r="X23" s="11"/>
      <c r="Y23" s="11"/>
      <c r="Z23" s="11"/>
      <c r="AA23" s="11"/>
      <c r="AB23" s="11"/>
      <c r="AC23" s="12"/>
    </row>
    <row r="24" spans="2:29" x14ac:dyDescent="0.25">
      <c r="U24" s="10"/>
      <c r="V24" s="11"/>
      <c r="W24" s="11"/>
      <c r="X24" s="11"/>
      <c r="Y24" s="11"/>
      <c r="Z24" s="11"/>
      <c r="AA24" s="11"/>
      <c r="AB24" s="11"/>
      <c r="AC24" s="12"/>
    </row>
    <row r="25" spans="2:29" x14ac:dyDescent="0.25">
      <c r="O25" s="55">
        <f>6371000*P25</f>
        <v>52.293445572621039</v>
      </c>
      <c r="P25" s="17">
        <f>ASIN(SIN(P17)*SIN(S17-S9))</f>
        <v>8.2080435681401726E-6</v>
      </c>
      <c r="U25" s="13"/>
      <c r="V25" s="14"/>
      <c r="W25" s="14"/>
      <c r="X25" s="14"/>
      <c r="Y25" s="14"/>
      <c r="Z25" s="14"/>
      <c r="AA25" s="14"/>
      <c r="AB25" s="14"/>
      <c r="AC25" s="15"/>
    </row>
    <row r="28" spans="2:29" x14ac:dyDescent="0.25">
      <c r="O28" s="66" t="s">
        <v>30</v>
      </c>
      <c r="P28" s="66"/>
      <c r="U28" s="7"/>
      <c r="V28" s="8"/>
      <c r="W28" s="8"/>
      <c r="X28" s="8"/>
      <c r="Y28" s="8"/>
      <c r="Z28" s="8"/>
      <c r="AA28" s="8"/>
      <c r="AB28" s="8"/>
      <c r="AC28" s="9"/>
    </row>
    <row r="29" spans="2:29" x14ac:dyDescent="0.25">
      <c r="O29" s="21" t="s">
        <v>15</v>
      </c>
      <c r="P29" s="23" t="s">
        <v>10</v>
      </c>
      <c r="U29" s="10"/>
      <c r="V29" s="11"/>
      <c r="W29" s="11"/>
      <c r="X29" s="11"/>
      <c r="Y29" s="11"/>
      <c r="Z29" s="11"/>
      <c r="AA29" s="11"/>
      <c r="AB29" s="11"/>
      <c r="AC29" s="12"/>
    </row>
    <row r="30" spans="2:29" x14ac:dyDescent="0.25">
      <c r="O30" s="22"/>
      <c r="P30" s="24"/>
      <c r="U30" s="10"/>
      <c r="V30" s="11"/>
      <c r="W30" s="11"/>
      <c r="X30" s="11"/>
      <c r="Y30" s="11"/>
      <c r="Z30" s="11"/>
      <c r="AA30" s="11"/>
      <c r="AB30" s="11"/>
      <c r="AC30" s="12"/>
    </row>
    <row r="31" spans="2:29" x14ac:dyDescent="0.25">
      <c r="U31" s="10"/>
      <c r="V31" s="11"/>
      <c r="W31" s="11"/>
      <c r="X31" s="11"/>
      <c r="Y31" s="11"/>
      <c r="Z31" s="11"/>
      <c r="AA31" s="11"/>
      <c r="AB31" s="11"/>
      <c r="AC31" s="12"/>
    </row>
    <row r="32" spans="2:29" x14ac:dyDescent="0.25">
      <c r="O32" s="43">
        <f>6371000*P32</f>
        <v>597.71682052866913</v>
      </c>
      <c r="P32" s="17">
        <f>ACOS(COS(P17)/COS(P25))</f>
        <v>9.3818367686182569E-5</v>
      </c>
      <c r="U32" s="13"/>
      <c r="V32" s="14"/>
      <c r="W32" s="14"/>
      <c r="X32" s="14"/>
      <c r="Y32" s="14"/>
      <c r="Z32" s="14"/>
      <c r="AA32" s="14"/>
      <c r="AB32" s="14"/>
      <c r="AC32" s="15"/>
    </row>
    <row r="37" spans="2:19" x14ac:dyDescent="0.25">
      <c r="B37" s="16" t="s">
        <v>1</v>
      </c>
      <c r="L37" s="16" t="s">
        <v>33</v>
      </c>
    </row>
    <row r="38" spans="2:19" x14ac:dyDescent="0.25">
      <c r="B38" s="64" t="s">
        <v>12</v>
      </c>
      <c r="C38" s="64"/>
      <c r="D38" s="64" t="s">
        <v>13</v>
      </c>
      <c r="E38" s="65"/>
      <c r="G38" s="64" t="s">
        <v>11</v>
      </c>
      <c r="H38" s="64"/>
      <c r="I38" s="64" t="s">
        <v>14</v>
      </c>
      <c r="J38" s="64"/>
      <c r="L38" s="64" t="s">
        <v>12</v>
      </c>
      <c r="M38" s="64"/>
      <c r="N38" s="64" t="s">
        <v>13</v>
      </c>
      <c r="O38" s="65"/>
      <c r="R38" s="64" t="s">
        <v>16</v>
      </c>
      <c r="S38" s="65"/>
    </row>
    <row r="39" spans="2:19" x14ac:dyDescent="0.25">
      <c r="B39" s="21" t="s">
        <v>2</v>
      </c>
      <c r="C39" s="42" t="s">
        <v>8</v>
      </c>
      <c r="D39" s="21" t="s">
        <v>2</v>
      </c>
      <c r="E39" s="42" t="s">
        <v>8</v>
      </c>
      <c r="G39" s="21" t="s">
        <v>2</v>
      </c>
      <c r="H39" s="42" t="s">
        <v>8</v>
      </c>
      <c r="I39" s="21" t="s">
        <v>15</v>
      </c>
      <c r="J39" s="42" t="s">
        <v>10</v>
      </c>
      <c r="L39" s="21" t="s">
        <v>2</v>
      </c>
      <c r="M39" s="42" t="s">
        <v>8</v>
      </c>
      <c r="N39" s="21" t="s">
        <v>2</v>
      </c>
      <c r="O39" s="42" t="s">
        <v>8</v>
      </c>
      <c r="R39" s="28" t="s">
        <v>15</v>
      </c>
      <c r="S39" s="28" t="s">
        <v>15</v>
      </c>
    </row>
    <row r="40" spans="2:19" x14ac:dyDescent="0.25">
      <c r="B40" s="22"/>
      <c r="C40" s="24"/>
      <c r="D40" s="22"/>
      <c r="E40" s="24"/>
      <c r="G40" s="22"/>
      <c r="H40" s="24"/>
      <c r="I40" s="22"/>
      <c r="J40" s="24"/>
      <c r="L40" s="22"/>
      <c r="M40" s="24"/>
      <c r="N40" s="22"/>
      <c r="O40" s="24"/>
      <c r="R40" s="29"/>
      <c r="S40" s="29"/>
    </row>
    <row r="41" spans="2:19" x14ac:dyDescent="0.25">
      <c r="B41" s="5"/>
      <c r="C41" s="5"/>
      <c r="E41"/>
      <c r="H41" s="5"/>
    </row>
    <row r="42" spans="2:19" x14ac:dyDescent="0.25">
      <c r="B42" s="30">
        <f>B17</f>
        <v>51.507800000000003</v>
      </c>
      <c r="C42" s="18">
        <f>RADIANS(B42)</f>
        <v>0.89898070045873535</v>
      </c>
      <c r="D42" s="30">
        <f>D17</f>
        <v>-0.12790000000000001</v>
      </c>
      <c r="E42" s="18">
        <f>RADIANS(D42)</f>
        <v>-2.2322761133007477E-3</v>
      </c>
      <c r="G42" s="56">
        <f>R9</f>
        <v>44.999999999977042</v>
      </c>
      <c r="H42" s="18">
        <f>RADIANS(G42)</f>
        <v>0.7853981633970476</v>
      </c>
      <c r="I42" s="56">
        <f>O32</f>
        <v>597.71682052866913</v>
      </c>
      <c r="J42">
        <f>I42/6371000</f>
        <v>9.3818367686182569E-5</v>
      </c>
      <c r="L42" s="2">
        <f>DEGREES(M42)</f>
        <v>51.511600820761501</v>
      </c>
      <c r="M42" s="6">
        <f>ASIN(SIN(C42)*COS(J42)+COS(C42)*SIN(J42)*COS(H42))</f>
        <v>0.89904703729530167</v>
      </c>
      <c r="N42" s="2">
        <f>DEGREES(O42)</f>
        <v>-0.12179259796082577</v>
      </c>
      <c r="O42" s="6">
        <f>E42+ATAN2(COS(J42)-SIN(C42)*SIN(M42),SIN(H42)*SIN(J42)*COS(C42))</f>
        <v>-2.1256818389741414E-3</v>
      </c>
      <c r="R42" s="32">
        <f>COS(RADIANS(G42-90))*I42</f>
        <v>422.64961702491524</v>
      </c>
      <c r="S42" s="32">
        <f>SIN(RADIANS(90-G42))*I42</f>
        <v>422.64961702525386</v>
      </c>
    </row>
    <row r="45" spans="2:19" x14ac:dyDescent="0.25">
      <c r="B45" s="16" t="s">
        <v>32</v>
      </c>
      <c r="G45" s="16" t="s">
        <v>33</v>
      </c>
    </row>
    <row r="46" spans="2:19" x14ac:dyDescent="0.25">
      <c r="B46" s="64" t="s">
        <v>12</v>
      </c>
      <c r="C46" s="64"/>
      <c r="D46" s="64" t="s">
        <v>13</v>
      </c>
      <c r="E46" s="65"/>
      <c r="G46" s="64" t="s">
        <v>12</v>
      </c>
      <c r="H46" s="64"/>
      <c r="I46" s="64" t="s">
        <v>13</v>
      </c>
      <c r="J46" s="65"/>
      <c r="L46" s="64"/>
      <c r="M46" s="64"/>
      <c r="N46" s="42"/>
      <c r="O46" s="64" t="s">
        <v>14</v>
      </c>
      <c r="P46" s="64"/>
    </row>
    <row r="47" spans="2:19" x14ac:dyDescent="0.25">
      <c r="B47" s="21" t="s">
        <v>2</v>
      </c>
      <c r="C47" s="42" t="s">
        <v>8</v>
      </c>
      <c r="D47" s="21" t="s">
        <v>2</v>
      </c>
      <c r="E47" s="42" t="s">
        <v>8</v>
      </c>
      <c r="G47" s="21" t="s">
        <v>2</v>
      </c>
      <c r="H47" s="42" t="s">
        <v>8</v>
      </c>
      <c r="I47" s="21" t="s">
        <v>2</v>
      </c>
      <c r="J47" s="42" t="s">
        <v>8</v>
      </c>
      <c r="L47" s="21" t="s">
        <v>8</v>
      </c>
      <c r="M47" s="42" t="s">
        <v>8</v>
      </c>
      <c r="N47" s="21"/>
      <c r="O47" s="21" t="s">
        <v>15</v>
      </c>
      <c r="P47" s="42" t="s">
        <v>10</v>
      </c>
    </row>
    <row r="48" spans="2:19" x14ac:dyDescent="0.25">
      <c r="B48" s="22"/>
      <c r="C48" s="24"/>
      <c r="D48" s="22"/>
      <c r="E48" s="24"/>
      <c r="G48" s="22"/>
      <c r="H48" s="24"/>
      <c r="I48" s="22"/>
      <c r="J48" s="24"/>
      <c r="L48" s="22"/>
      <c r="M48" s="24"/>
      <c r="N48" s="22"/>
      <c r="O48" s="22"/>
      <c r="P48" s="24"/>
    </row>
    <row r="49" spans="2:16" x14ac:dyDescent="0.25">
      <c r="B49" s="5"/>
      <c r="C49" s="5"/>
      <c r="E49"/>
      <c r="G49"/>
      <c r="O49" s="5"/>
      <c r="P49" s="5"/>
    </row>
    <row r="50" spans="2:16" x14ac:dyDescent="0.25">
      <c r="B50" s="57">
        <f>G17</f>
        <v>51.511268249193982</v>
      </c>
      <c r="C50" s="18">
        <f>RADIANS(B50)</f>
        <v>0.89904123282644988</v>
      </c>
      <c r="D50" s="57">
        <f>I17</f>
        <v>-0.12125831802100809</v>
      </c>
      <c r="E50" s="18">
        <f>RADIANS(D50)</f>
        <v>-2.1163568948969658E-3</v>
      </c>
      <c r="G50" s="58">
        <f>L42</f>
        <v>51.511600820761501</v>
      </c>
      <c r="H50" s="6">
        <f>RADIANS(G50)</f>
        <v>0.89904703729530167</v>
      </c>
      <c r="I50" s="58">
        <f>N42</f>
        <v>-0.12179259796082577</v>
      </c>
      <c r="J50" s="6">
        <f>RADIANS(I50)</f>
        <v>-2.1256818389741414E-3</v>
      </c>
      <c r="L50">
        <f>H50-C50</f>
        <v>5.8044688517888687E-6</v>
      </c>
      <c r="M50">
        <f>J50-E50</f>
        <v>-9.3249440771756009E-6</v>
      </c>
      <c r="N50">
        <f>SIN(L50/2)^2+COS(C50)*COS(H50)*SIN(M50/2)^2</f>
        <v>1.6842994803894056E-11</v>
      </c>
      <c r="O50" s="62">
        <f>6371000*P50</f>
        <v>52.293445572414278</v>
      </c>
      <c r="P50" s="19">
        <f>2*ATAN2(SQRT(1-N50),SQRT(N50))</f>
        <v>8.2080435681077194E-6</v>
      </c>
    </row>
    <row r="51" spans="2:16" x14ac:dyDescent="0.25">
      <c r="O51" s="59">
        <f>ABS(O50/O25)</f>
        <v>0.99999999999604616</v>
      </c>
      <c r="P51" s="16" t="s">
        <v>36</v>
      </c>
    </row>
    <row r="53" spans="2:16" x14ac:dyDescent="0.25">
      <c r="B53" s="16" t="s">
        <v>33</v>
      </c>
      <c r="C53" s="5"/>
      <c r="E53"/>
      <c r="G53" s="16" t="s">
        <v>31</v>
      </c>
    </row>
    <row r="54" spans="2:16" x14ac:dyDescent="0.25">
      <c r="B54" s="64" t="s">
        <v>12</v>
      </c>
      <c r="C54" s="64"/>
      <c r="D54" s="64" t="s">
        <v>13</v>
      </c>
      <c r="E54" s="65"/>
      <c r="G54" s="64" t="s">
        <v>12</v>
      </c>
      <c r="H54" s="64"/>
      <c r="I54" s="64" t="s">
        <v>13</v>
      </c>
      <c r="J54" s="65"/>
      <c r="L54" s="64"/>
      <c r="M54" s="64"/>
      <c r="N54" s="64" t="s">
        <v>11</v>
      </c>
      <c r="O54" s="64"/>
    </row>
    <row r="55" spans="2:16" x14ac:dyDescent="0.25">
      <c r="B55" s="21" t="s">
        <v>2</v>
      </c>
      <c r="C55" s="42" t="s">
        <v>8</v>
      </c>
      <c r="D55" s="21" t="s">
        <v>2</v>
      </c>
      <c r="E55" s="42" t="s">
        <v>8</v>
      </c>
      <c r="G55" s="21" t="s">
        <v>2</v>
      </c>
      <c r="H55" s="42" t="s">
        <v>8</v>
      </c>
      <c r="I55" s="21" t="s">
        <v>2</v>
      </c>
      <c r="J55" s="42" t="s">
        <v>8</v>
      </c>
      <c r="L55" s="21" t="s">
        <v>8</v>
      </c>
      <c r="M55" s="42" t="s">
        <v>8</v>
      </c>
      <c r="N55" s="21" t="s">
        <v>2</v>
      </c>
      <c r="O55" s="42" t="s">
        <v>8</v>
      </c>
    </row>
    <row r="56" spans="2:16" x14ac:dyDescent="0.25">
      <c r="B56" s="22"/>
      <c r="C56" s="24"/>
      <c r="D56" s="22"/>
      <c r="E56" s="24"/>
      <c r="G56" s="22"/>
      <c r="H56" s="24"/>
      <c r="I56" s="22"/>
      <c r="J56" s="24"/>
      <c r="L56" s="22"/>
      <c r="M56" s="24"/>
      <c r="N56" s="22"/>
      <c r="O56" s="24"/>
    </row>
    <row r="57" spans="2:16" x14ac:dyDescent="0.25">
      <c r="B57" s="5"/>
      <c r="C57" s="5"/>
      <c r="E57"/>
      <c r="G57"/>
      <c r="N57" s="5"/>
      <c r="O57" s="5"/>
    </row>
    <row r="58" spans="2:16" x14ac:dyDescent="0.25">
      <c r="B58" s="57">
        <f>G50</f>
        <v>51.511600820761501</v>
      </c>
      <c r="C58" s="18">
        <f>RADIANS(B58)</f>
        <v>0.89904703729530167</v>
      </c>
      <c r="D58" s="57">
        <f>I50</f>
        <v>-0.12179259796082577</v>
      </c>
      <c r="E58" s="18">
        <f>RADIANS(D58)</f>
        <v>-2.1256818389741414E-3</v>
      </c>
      <c r="G58" s="58">
        <f>G9</f>
        <v>51.514158720209352</v>
      </c>
      <c r="H58" s="6">
        <f>RADIANS(G58)</f>
        <v>0.89909168106260162</v>
      </c>
      <c r="I58" s="58">
        <f>I9</f>
        <v>-0.11768154072412115</v>
      </c>
      <c r="J58" s="6">
        <f>RADIANS(I58)</f>
        <v>-2.0539303544557059E-3</v>
      </c>
      <c r="L58">
        <f>H58-C58</f>
        <v>4.4643767299956671E-5</v>
      </c>
      <c r="M58">
        <f>J58-E58</f>
        <v>7.1751484518435462E-5</v>
      </c>
      <c r="N58" s="61">
        <f>DEGREES(O58)</f>
        <v>45.00478034627325</v>
      </c>
      <c r="O58">
        <f>ATAN2(COS(C58)*SIN(H58)-SIN(C58)*COS(H58)*COS(M58),SIN(M58)*COS(H58))</f>
        <v>0.78548159617930191</v>
      </c>
    </row>
  </sheetData>
  <mergeCells count="35">
    <mergeCell ref="N54:O54"/>
    <mergeCell ref="B54:C54"/>
    <mergeCell ref="D54:E54"/>
    <mergeCell ref="G54:H54"/>
    <mergeCell ref="I54:J54"/>
    <mergeCell ref="L54:M54"/>
    <mergeCell ref="N38:O38"/>
    <mergeCell ref="R38:S38"/>
    <mergeCell ref="B46:C46"/>
    <mergeCell ref="D46:E46"/>
    <mergeCell ref="G46:H46"/>
    <mergeCell ref="I46:J46"/>
    <mergeCell ref="L46:M46"/>
    <mergeCell ref="O46:P46"/>
    <mergeCell ref="B38:C38"/>
    <mergeCell ref="D38:E38"/>
    <mergeCell ref="G38:H38"/>
    <mergeCell ref="I38:J38"/>
    <mergeCell ref="L38:M38"/>
    <mergeCell ref="O21:P21"/>
    <mergeCell ref="O28:P28"/>
    <mergeCell ref="R5:S5"/>
    <mergeCell ref="B13:C13"/>
    <mergeCell ref="D13:E13"/>
    <mergeCell ref="G13:H13"/>
    <mergeCell ref="I13:J13"/>
    <mergeCell ref="L13:M13"/>
    <mergeCell ref="O13:P13"/>
    <mergeCell ref="R13:S13"/>
    <mergeCell ref="B5:C5"/>
    <mergeCell ref="D5:E5"/>
    <mergeCell ref="G5:H5"/>
    <mergeCell ref="I5:J5"/>
    <mergeCell ref="L5:M5"/>
    <mergeCell ref="O5:P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DBFB9-B571-4800-B2AA-46B58EAA80F5}">
  <dimension ref="A2:A18"/>
  <sheetViews>
    <sheetView workbookViewId="0">
      <selection activeCell="C10" sqref="C10"/>
    </sheetView>
  </sheetViews>
  <sheetFormatPr defaultColWidth="9.5703125" defaultRowHeight="15" x14ac:dyDescent="0.25"/>
  <cols>
    <col min="1" max="1" width="81.7109375" bestFit="1" customWidth="1"/>
  </cols>
  <sheetData>
    <row r="2" spans="1:1" x14ac:dyDescent="0.25">
      <c r="A2" s="70" t="s">
        <v>51</v>
      </c>
    </row>
    <row r="3" spans="1:1" x14ac:dyDescent="0.25">
      <c r="A3" s="70" t="s">
        <v>52</v>
      </c>
    </row>
    <row r="5" spans="1:1" x14ac:dyDescent="0.25">
      <c r="A5" s="63" t="s">
        <v>38</v>
      </c>
    </row>
    <row r="6" spans="1:1" x14ac:dyDescent="0.25">
      <c r="A6" s="63" t="s">
        <v>39</v>
      </c>
    </row>
    <row r="7" spans="1:1" x14ac:dyDescent="0.25">
      <c r="A7" s="63" t="s">
        <v>40</v>
      </c>
    </row>
    <row r="8" spans="1:1" x14ac:dyDescent="0.25">
      <c r="A8" s="63" t="s">
        <v>41</v>
      </c>
    </row>
    <row r="9" spans="1:1" x14ac:dyDescent="0.25">
      <c r="A9" s="63" t="s">
        <v>42</v>
      </c>
    </row>
    <row r="10" spans="1:1" x14ac:dyDescent="0.25">
      <c r="A10" s="63" t="s">
        <v>43</v>
      </c>
    </row>
    <row r="11" spans="1:1" x14ac:dyDescent="0.25">
      <c r="A11" s="63" t="s">
        <v>44</v>
      </c>
    </row>
    <row r="12" spans="1:1" x14ac:dyDescent="0.25">
      <c r="A12" s="63" t="s">
        <v>45</v>
      </c>
    </row>
    <row r="13" spans="1:1" x14ac:dyDescent="0.25">
      <c r="A13" s="63" t="s">
        <v>46</v>
      </c>
    </row>
    <row r="14" spans="1:1" x14ac:dyDescent="0.25">
      <c r="A14" s="63" t="s">
        <v>42</v>
      </c>
    </row>
    <row r="15" spans="1:1" x14ac:dyDescent="0.25">
      <c r="A15" s="63" t="s">
        <v>47</v>
      </c>
    </row>
    <row r="16" spans="1:1" x14ac:dyDescent="0.25">
      <c r="A16" s="63" t="s">
        <v>48</v>
      </c>
    </row>
    <row r="17" spans="1:1" x14ac:dyDescent="0.25">
      <c r="A17" s="63" t="s">
        <v>49</v>
      </c>
    </row>
    <row r="18" spans="1:1" x14ac:dyDescent="0.25">
      <c r="A18" s="63" t="s">
        <v>50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versions xmlns="http://schemas.microsoft.com/SolverFoundationForExcel/Version">
  <addinversion>3.1</addinversion>
</versions>
</file>

<file path=customXml/item2.xml>��< ? x m l   v e r s i o n = " 1 . 0 "   e n c o d i n g = " u t f - 1 6 " ? > < M o d e l   x m l n s = " h t t p : / / s c h e m a s . m i c r o s o f t . c o m / S o l v e r F o u n d a t i o n / "   x m l n s : x s i = " h t t p : / / w w w . w 3 . o r g / 2 0 0 1 / X M L S c h e m a - i n s t a n c e "   x m l n s : x s d = " h t t p : / / w w w . w 3 . o r g / 2 0 0 1 / X M L S c h e m a " >  
     < M o d e l T e x t > / /   M o d e l :   T h i s   i s   t h e   m a i n   m o d e l i n g   a r e a  
 M o d e l [  
  
     / /   P a r a m e t e r s :   T h i s   i s   w h e r e   y o u   d e f i n e   t h e   d a t a   t h a t   p l u g s   i n t o   t h e    
     / /   m o d e l .   P a r a m e t e r s   c a n   b e   d e c l a r e d   a s   S e t s   t h a t   a r e   l a t e r   u s e d   a s    
     / /   i n d i c e s   ( i n   o t h e r   P a r a m e t e r s   o r   D e c i s i o n s ) ,   o r   a s   s i n g l e d - v a l u e d    
     / /   c o n s t a n t s   o f   t y p e   R e a l s ,   I n t e g e r s ,   o r   B o o l e a n s .   W h e n   P a r a m e t e r s    
     / /   a r e   d e c l a r e d   a s   S e t s ,   t h e   e l e m e n t s   o f   t h e   s e t s   w i l l   c o m e   f r o m   t h e    
     / /   s p r e a d s h e e t   v i a   t h e   d a t a   b i n d i n g   f u n c t i o n a l i t y .   W h e n   P a r a m e t e r s    
     / /   a r e   d e c l a r e d   a s   c o n s t a n t s ,   t h e i r   v a l u e s   c a n   b e   i n i t i a l i z e d   e i t h e r   i n    
     / /   p l a c e   u s i n g   =   o r   f r o m   d a t a   b i n d i n g   f u n c t i o n a l i t y .  
     P a r a m e t e r s [  
  
     ] ,  
  
     / /   D e c i s i o n s :   T h e s e   a r e   t h e    o u t p u t s    o f   t h e   s o l v e r .   T h e y   a r e   t h e    
     / /   r e s u l t s   o f   t h e   m o d e l   b e i n g   s o l v e d .   S u p p o r t e d   t y p e s   f o r   D e c i s i o n s    
     / /   c a n   b e   R e a l s ,   I n t e g e r s ,   o r   B o o l e a n s .   D e c i s i o n s   a r e   m a n d a t o r y .  
     D e c i s i o n s [  
  
     ] ,  
  
     / /   C o n s t r a i n t s :   T h i s   i s   w h e r e   y o u   c a n   a d d   b u s i n e s s   c o n s t r a i n t s   t o    
     / /   t h e   m o d e l .   T h e s e   a r e   r e s t r i c t i o n s   p l a c e d   o n   D e c i s i o n s .  
     C o n s t r a i n t s [  
  
     ] ,  
    
     / /   G o a l s :   T h i s   i s   w h e r e   y o u   d e f i n e   t h e   b u s i n e s s   g o a l   o r   g o a l s   y o u  
     / /   a r e   t r y i n g   t o   a c c o m p l i s h .   T h e s e   a r e   u s e d   t o   s p e c i f y   a   q u a n t i t y   t h a t    
     / /   s h o u l d   b e   m a x i m i z e d   o r   m i n i m i z e d   ( M i n i m i z e [ ]   o r   M a x i m i z e   [ ] )  
     G o a l s [  
  
     ]  
  
 ] < / M o d e l T e x t >  
     < D a t a B i n d i n g s >  
         < B i n d i n g S o u r c e I n f o >  
             < N a m e > E x c e l A d d I n < / N a m e >  
             < C o n n e c t i o n / >  
             < P a r a m e t e r B i n d i n g s / >  
             < D e c i s i o n B i n d i n g s / >  
         < / B i n d i n g S o u r c e I n f o >  
     < / D a t a B i n d i n g s >  
     < D i r e c t i v e s / >  
     < O p t i o n s >  
         < P r o p e r t y I n f o >  
             < N a m e > A l l o w M o d e l T e x t E d i t i n g < / N a m e >  
             < V a l u e   x s i : t y p e = " x s d : b o o l e a n " > f a l s e < / V a l u e >  
         < / P r o p e r t y I n f o >  
         < P r o p e r t y I n f o >  
             < N a m e > E d i t o r V i s i b l e < / N a m e >  
             < V a l u e   x s i : t y p e = " x s d : b o o l e a n " > f a l s e < / V a l u e >  
         < / P r o p e r t y I n f o >  
         < P r o p e r t y I n f o >  
             < N a m e > C l e a r L o g O n S o l v i n g < / N a m e >  
             < V a l u e   x s i : t y p e = " x s d : b o o l e a n " > f a l s e < / V a l u e >  
         < / P r o p e r t y I n f o >  
         < P r o p e r t y I n f o >  
             < N a m e > S a m p l i n g C o u n t < / N a m e >  
             < V a l u e   x s i : t y p e = " x s d : i n t " > 0 < / V a l u e >  
         < / P r o p e r t y I n f o >  
         < P r o p e r t y I n f o >  
             < N a m e > R a n d o m S e e d < / N a m e >  
             < V a l u e   x s i : t y p e = " x s d : i n t " > 0 < / V a l u e >  
         < / P r o p e r t y I n f o >  
         < P r o p e r t y I n f o >  
             < N a m e > S a m p l i n g M e t h o d < / N a m e >  
             < V a l u e   x s i : t y p e = " x s d : i n t " > 0 < / V a l u e >  
         < / P r o p e r t y I n f o >  
         < P r o p e r t y I n f o >  
             < N a m e > R e p o r t O p t i o n s < / N a m e >  
             < V a l u e   x s i : t y p e = " x s d : i n t " > 5 < / V a l u e >  
         < / P r o p e r t y I n f o >  
     < / O p t i o n s >  
 < / M o d e l > 
</file>

<file path=customXml/itemProps1.xml><?xml version="1.0" encoding="utf-8"?>
<ds:datastoreItem xmlns:ds="http://schemas.openxmlformats.org/officeDocument/2006/customXml" ds:itemID="{BF8C5662-18C5-4600-B4EA-06FFC6170D94}">
  <ds:schemaRefs>
    <ds:schemaRef ds:uri="http://schemas.microsoft.com/SolverFoundationForExcel/Version"/>
  </ds:schemaRefs>
</ds:datastoreItem>
</file>

<file path=customXml/itemProps2.xml><?xml version="1.0" encoding="utf-8"?>
<ds:datastoreItem xmlns:ds="http://schemas.openxmlformats.org/officeDocument/2006/customXml" ds:itemID="{5EDBDE96-1186-44E0-9186-903F64EB3472}">
  <ds:schemaRefs>
    <ds:schemaRef ds:uri="http://schemas.microsoft.com/SolverFoundation/"/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Waypoint</vt:lpstr>
      <vt:lpstr>Bearing</vt:lpstr>
      <vt:lpstr>Distance</vt:lpstr>
      <vt:lpstr>Intermediate</vt:lpstr>
      <vt:lpstr>CrossTrack</vt:lpstr>
      <vt:lpstr>AlongTrack</vt:lpstr>
      <vt:lpstr>Disclaimer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</dc:creator>
  <cp:lastModifiedBy>Paul</cp:lastModifiedBy>
  <dcterms:created xsi:type="dcterms:W3CDTF">2016-08-20T17:48:41Z</dcterms:created>
  <dcterms:modified xsi:type="dcterms:W3CDTF">2021-03-15T17:14:24Z</dcterms:modified>
</cp:coreProperties>
</file>